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Lisez-moi" sheetId="1" r:id="rId1"/>
    <sheet name="L1" sheetId="2" r:id="rId2"/>
    <sheet name="L2" sheetId="3" r:id="rId3"/>
    <sheet name="L3" sheetId="4" r:id="rId4"/>
  </sheets>
  <calcPr calcId="124519" fullCalcOnLoad="1"/>
</workbook>
</file>

<file path=xl/sharedStrings.xml><?xml version="1.0" encoding="utf-8"?>
<sst xmlns="http://schemas.openxmlformats.org/spreadsheetml/2006/main" count="262" uniqueCount="107">
  <si>
    <t>Année de L1</t>
  </si>
  <si>
    <t>Catégorie transversale (récapitulatif annuel)</t>
  </si>
  <si>
    <t>Catégorie spécifique (récapitulatif annuel)</t>
  </si>
  <si>
    <t>Semestre 1</t>
  </si>
  <si>
    <t>Catégorie transversale</t>
  </si>
  <si>
    <t>UE Enseignements interculturels 1</t>
  </si>
  <si>
    <t>EC Langues étrangères 1</t>
  </si>
  <si>
    <t>Choix Allemand 1</t>
  </si>
  <si>
    <t>1e session : CC1</t>
  </si>
  <si>
    <t>1e session : CC2</t>
  </si>
  <si>
    <t>1e session : CC3</t>
  </si>
  <si>
    <t>2e session : CT</t>
  </si>
  <si>
    <t>Choix Français 1</t>
  </si>
  <si>
    <t>Choix Chinois 1</t>
  </si>
  <si>
    <t>EC Management interculturel et civilisation 1</t>
  </si>
  <si>
    <t>1e session : CC1 (non rattrapable)</t>
  </si>
  <si>
    <t>UE Anglais 1</t>
  </si>
  <si>
    <t>EC Anglais 1</t>
  </si>
  <si>
    <t>Catégorie spécifique</t>
  </si>
  <si>
    <t>UE Enseignements fondamentaux 1</t>
  </si>
  <si>
    <t>EC Algorithmique des structures de contrôle</t>
  </si>
  <si>
    <t>EC Algèbre 1</t>
  </si>
  <si>
    <t>UE Informatique 1</t>
  </si>
  <si>
    <t>EC Algorithmique des structures de données</t>
  </si>
  <si>
    <t>EC Interface en ligne de commande</t>
  </si>
  <si>
    <t>1e session : CC2 (non rattrapable)</t>
  </si>
  <si>
    <t>UE Web 1</t>
  </si>
  <si>
    <t>EC Développement de sites web</t>
  </si>
  <si>
    <t>EC Création graphique et web design</t>
  </si>
  <si>
    <t>EC Connaissance d'internet</t>
  </si>
  <si>
    <t>Semestre 2</t>
  </si>
  <si>
    <t>UE Enseignements interculturels 2</t>
  </si>
  <si>
    <t>EC Langues étrangères 2</t>
  </si>
  <si>
    <t>Choix Allemand 2</t>
  </si>
  <si>
    <t>Choix Français 2</t>
  </si>
  <si>
    <t>Choix Chinois 2</t>
  </si>
  <si>
    <t>EC Management interculturel et civilisation 2</t>
  </si>
  <si>
    <t>UE Anglais 2</t>
  </si>
  <si>
    <t>EC Anglais 2</t>
  </si>
  <si>
    <t>UE Enseignements fondamentaux 2</t>
  </si>
  <si>
    <t>EC Introduction aux systèmes numériques</t>
  </si>
  <si>
    <t>EC Probabilités et statistiques</t>
  </si>
  <si>
    <t>UE Bases de données relationnelles et mathématiques</t>
  </si>
  <si>
    <t>EC Bases de données relationnelles</t>
  </si>
  <si>
    <t>EC Algèbre 2</t>
  </si>
  <si>
    <t>UE Informatique 2</t>
  </si>
  <si>
    <t>EC Programmation impérative</t>
  </si>
  <si>
    <t>EC Algorithmique des graphes</t>
  </si>
  <si>
    <t>EC Logique pour l'informatique</t>
  </si>
  <si>
    <t>UE Web 2</t>
  </si>
  <si>
    <t>EC Systèmes de gestion de contenu</t>
  </si>
  <si>
    <t>EC Outils de développement de sites web</t>
  </si>
  <si>
    <t>Année de L2</t>
  </si>
  <si>
    <t>Semestre 3</t>
  </si>
  <si>
    <t>UE Langues et enseignements interculturels 3</t>
  </si>
  <si>
    <t>EC Langues étrangères 3</t>
  </si>
  <si>
    <t>Choix Allemand 3</t>
  </si>
  <si>
    <t>1e session : ET</t>
  </si>
  <si>
    <t>Choix Français 3</t>
  </si>
  <si>
    <t>Choix Chinois 3</t>
  </si>
  <si>
    <t>EC Anglais 3</t>
  </si>
  <si>
    <t>EC Management interculturel et civilisation 3</t>
  </si>
  <si>
    <t>UE Informatique 3</t>
  </si>
  <si>
    <t>EC Programmation 1</t>
  </si>
  <si>
    <t>EC Développement logiciel avec JavaScript</t>
  </si>
  <si>
    <t>EC Bases de données</t>
  </si>
  <si>
    <t>UE Module optionnel 1</t>
  </si>
  <si>
    <t>EC Module optionnel 1</t>
  </si>
  <si>
    <t>Semestre 4</t>
  </si>
  <si>
    <t>UE Langues et enseignements interculturels 4</t>
  </si>
  <si>
    <t>EC Langues étrangères 4</t>
  </si>
  <si>
    <t>Choix Allemand 4</t>
  </si>
  <si>
    <t>Choix Français 4</t>
  </si>
  <si>
    <t>Choix Chinois 4</t>
  </si>
  <si>
    <t>EC Anglais 4</t>
  </si>
  <si>
    <t>EC Management interculturel et civilisation 4</t>
  </si>
  <si>
    <t>UE Informatique 4</t>
  </si>
  <si>
    <t>EC Programmation 2</t>
  </si>
  <si>
    <t>EC Systèmes d'exploitation</t>
  </si>
  <si>
    <t>EC Réseaux informatiques</t>
  </si>
  <si>
    <t>UE Module optionnel 2</t>
  </si>
  <si>
    <t>EC Module optionnel 2</t>
  </si>
  <si>
    <t>Année de L3</t>
  </si>
  <si>
    <t>Semestre 5</t>
  </si>
  <si>
    <t>UE Langues étrangères 5</t>
  </si>
  <si>
    <t>EC Langues étrangères 5</t>
  </si>
  <si>
    <t>Choix Allemand 5</t>
  </si>
  <si>
    <t>Choix Français 5</t>
  </si>
  <si>
    <t>Choix Chinois 5</t>
  </si>
  <si>
    <t>EC Anglais 5</t>
  </si>
  <si>
    <t>UE Web 3</t>
  </si>
  <si>
    <t>EC Ergonomie des interfaces et du web</t>
  </si>
  <si>
    <t>EC Développement web mobile</t>
  </si>
  <si>
    <t>UE Web 4</t>
  </si>
  <si>
    <t>EC Frameworks et API pour le développement web</t>
  </si>
  <si>
    <t>EC Programmation web</t>
  </si>
  <si>
    <t>UE Informatique 5</t>
  </si>
  <si>
    <t>EC Perfectionnement en Java</t>
  </si>
  <si>
    <t>EC Outils et méthodes de développement</t>
  </si>
  <si>
    <t>UE Gestion de projet</t>
  </si>
  <si>
    <t>EC Gestion de projet</t>
  </si>
  <si>
    <t>Semestre 6</t>
  </si>
  <si>
    <t>UE Stage</t>
  </si>
  <si>
    <t>EC Stage</t>
  </si>
  <si>
    <t>UE Mémoire et séminaire de fin d'études de licence</t>
  </si>
  <si>
    <t>EC Mémoire de fin d'études de licence</t>
  </si>
  <si>
    <t>EC Séminaire de fin d'études de licence</t>
  </si>
</sst>
</file>

<file path=xl/styles.xml><?xml version="1.0" encoding="utf-8"?>
<styleSheet xmlns="http://schemas.openxmlformats.org/spreadsheetml/2006/main">
  <numFmts count="2">
    <numFmt numFmtId="164" formatCode="#.#### &quot;ECTS&quot;"/>
    <numFmt numFmtId="165" formatCode="#0.00"/>
    <numFmt numFmtId="164" formatCode="#.#### &quot;ECTS&quot;"/>
    <numFmt numFmtId="165" formatCode="#0.00"/>
    <numFmt numFmtId="164" formatCode="#.#### &quot;ECTS&quot;"/>
    <numFmt numFmtId="165" formatCode="#0.00"/>
    <numFmt numFmtId="164" formatCode="#.#### &quot;ECTS&quot;"/>
    <numFmt numFmtId="165" formatCode="#0.00"/>
    <numFmt numFmtId="164" formatCode="#.#### &quot;ECTS&quot;"/>
    <numFmt numFmtId="165" formatCode="#0.00"/>
    <numFmt numFmtId="164" formatCode="#.#### &quot;ECTS&quot;"/>
    <numFmt numFmtId="165" formatCode="#0.00"/>
    <numFmt numFmtId="164" formatCode="#.#### &quot;ECTS&quot;"/>
    <numFmt numFmtId="165" formatCode="#0.00"/>
  </numFmts>
  <fonts count="4">
    <font>
      <sz val="11"/>
      <color theme="1"/>
      <name val="Helvetica"/>
      <family val="2"/>
    </font>
    <font>
      <b/>
      <sz val="11"/>
      <color rgb="FFFFFFCC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53494"/>
        <bgColor indexed="64"/>
      </patternFill>
    </fill>
    <fill>
      <patternFill patternType="solid">
        <fgColor rgb="FF41B6C4"/>
        <bgColor indexed="64"/>
      </patternFill>
    </fill>
    <fill>
      <patternFill patternType="solid">
        <fgColor rgb="FF2C7FB8"/>
        <bgColor indexed="64"/>
      </patternFill>
    </fill>
    <fill>
      <patternFill patternType="solid">
        <fgColor rgb="FF7FCDBB"/>
        <bgColor indexed="64"/>
      </patternFill>
    </fill>
    <fill>
      <patternFill patternType="solid">
        <fgColor rgb="FFC7E9B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2" fillId="0" borderId="0" xfId="0" applyFont="1" applyAlignment="1">
      <alignment horizontal="left" indent="1"/>
    </xf>
    <xf numFmtId="0" fontId="2" fillId="3" borderId="0" xfId="0" applyFont="1" applyFill="1" applyAlignment="1">
      <alignment horizontal="left" indent="2"/>
    </xf>
    <xf numFmtId="164" fontId="2" fillId="3" borderId="0" xfId="0" applyNumberFormat="1" applyFont="1" applyFill="1"/>
    <xf numFmtId="165" fontId="2" fillId="3" borderId="0" xfId="0" applyNumberFormat="1" applyFont="1" applyFill="1"/>
    <xf numFmtId="0" fontId="2" fillId="3" borderId="0" xfId="0" applyFont="1" applyFill="1"/>
    <xf numFmtId="0" fontId="1" fillId="4" borderId="0" xfId="0" applyFont="1" applyFill="1" applyAlignment="1">
      <alignment horizontal="left" indent="1"/>
    </xf>
    <xf numFmtId="164" fontId="1" fillId="4" borderId="0" xfId="0" applyNumberFormat="1" applyFont="1" applyFill="1"/>
    <xf numFmtId="165" fontId="1" fillId="4" borderId="0" xfId="0" applyNumberFormat="1" applyFont="1" applyFill="1"/>
    <xf numFmtId="0" fontId="1" fillId="4" borderId="0" xfId="0" applyFont="1" applyFill="1"/>
    <xf numFmtId="0" fontId="2" fillId="5" borderId="0" xfId="0" applyFont="1" applyFill="1" applyAlignment="1">
      <alignment horizontal="left" indent="3"/>
    </xf>
    <xf numFmtId="164" fontId="2" fillId="5" borderId="0" xfId="0" applyNumberFormat="1" applyFont="1" applyFill="1"/>
    <xf numFmtId="165" fontId="2" fillId="5" borderId="0" xfId="0" applyNumberFormat="1" applyFont="1" applyFill="1"/>
    <xf numFmtId="0" fontId="2" fillId="5" borderId="0" xfId="0" applyFont="1" applyFill="1"/>
    <xf numFmtId="0" fontId="3" fillId="6" borderId="0" xfId="0" applyFont="1" applyFill="1" applyAlignment="1">
      <alignment horizontal="left" indent="4"/>
    </xf>
    <xf numFmtId="164" fontId="3" fillId="6" borderId="0" xfId="0" applyNumberFormat="1" applyFont="1" applyFill="1"/>
    <xf numFmtId="165" fontId="3" fillId="6" borderId="0" xfId="0" applyNumberFormat="1" applyFont="1" applyFill="1"/>
    <xf numFmtId="0" fontId="3" fillId="6" borderId="0" xfId="0" applyFont="1" applyFill="1"/>
    <xf numFmtId="0" fontId="3" fillId="6" borderId="0" xfId="0" applyFont="1" applyFill="1" applyAlignment="1">
      <alignment horizontal="left" indent="5"/>
    </xf>
    <xf numFmtId="0" fontId="3" fillId="7" borderId="0" xfId="0" applyFont="1" applyFill="1" applyAlignment="1">
      <alignment horizontal="left" indent="5"/>
    </xf>
    <xf numFmtId="164" fontId="3" fillId="7" borderId="0" xfId="0" applyNumberFormat="1" applyFont="1" applyFill="1"/>
    <xf numFmtId="165" fontId="3" fillId="7" borderId="0" xfId="0" applyNumberFormat="1" applyFont="1" applyFill="1"/>
    <xf numFmtId="0" fontId="3" fillId="7" borderId="0" xfId="0" applyFont="1" applyFill="1"/>
    <xf numFmtId="0" fontId="3" fillId="8" borderId="0" xfId="0" applyFont="1" applyFill="1" applyAlignment="1">
      <alignment horizontal="left" indent="5"/>
    </xf>
    <xf numFmtId="164" fontId="3" fillId="8" borderId="0" xfId="0" applyNumberFormat="1" applyFont="1" applyFill="1"/>
    <xf numFmtId="165" fontId="3" fillId="8" borderId="0" xfId="0" applyNumberFormat="1" applyFont="1" applyFill="1"/>
    <xf numFmtId="0" fontId="3" fillId="8" borderId="0" xfId="0" applyFont="1" applyFill="1"/>
  </cellXfs>
  <cellStyles count="1">
    <cellStyle name="Normal" xfId="0" builtinId="0"/>
  </cellStyles>
  <dxfs count="2">
    <dxf>
      <font>
        <color rgb="FFFFFFCC"/>
      </font>
      <fill>
        <patternFill>
          <bgColor rgb="FFC00000"/>
        </patternFill>
      </fill>
    </dxf>
    <dxf>
      <font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228600</xdr:colOff>
      <xdr:row>60</xdr:row>
      <xdr:rowOff>0</xdr:rowOff>
    </xdr:to>
    <xdr:sp macro="" textlink="">
      <xdr:nvSpPr>
        <xdr:cNvPr id="2" name="TextBox 1"/>
        <xdr:cNvSpPr txBox="1"/>
      </xdr:nvSpPr>
      <xdr:spPr>
        <a:xfrm>
          <a:off x="0" y="0"/>
          <a:ext cx="5715000" cy="114300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>
            <a:latin typeface="courier"/>
            <a:cs typeface="courier"/>
          </a:endParaRPr>
        </a:p>
        <a:p>
          <a:r>
            <a:rPr lang="en-US" sz="1100">
              <a:latin typeface="courier"/>
              <a:cs typeface="courier"/>
            </a:rPr>
            <a:t> AVERTISSEMENT</a:t>
          </a:r>
        </a:p>
        <a:p>
          <a:r>
            <a:rPr lang="en-US" sz="1100">
              <a:latin typeface="courier"/>
              <a:cs typeface="courier"/>
            </a:rPr>
            <a:t> =============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Ce tableau a été généré automatiquement le 16/11/2021 à 16:36:42, et reflète</a:t>
          </a:r>
        </a:p>
        <a:p>
          <a:r>
            <a:rPr lang="en-US" sz="1100">
              <a:latin typeface="courier"/>
              <a:cs typeface="courier"/>
            </a:rPr>
            <a:t> l'état de la base des maquettes de licence à ce moment. Il vous permet de</a:t>
          </a:r>
        </a:p>
        <a:p>
          <a:r>
            <a:rPr lang="en-US" sz="1100">
              <a:latin typeface="courier"/>
              <a:cs typeface="courier"/>
            </a:rPr>
            <a:t> simuler l'application des règles de validation des UE, des semestres et des</a:t>
          </a:r>
        </a:p>
        <a:p>
          <a:r>
            <a:rPr lang="en-US" sz="1100">
              <a:latin typeface="courier"/>
              <a:cs typeface="courier"/>
            </a:rPr>
            <a:t> années telles que définies dans les MCC (modalités de contrôle des</a:t>
          </a:r>
        </a:p>
        <a:p>
          <a:r>
            <a:rPr lang="en-US" sz="1100">
              <a:latin typeface="courier"/>
              <a:cs typeface="courier"/>
            </a:rPr>
            <a:t> connaissances) officielles, mais lui-même n'a aucun caractère officiel.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MODE D'EMPLOI</a:t>
          </a:r>
        </a:p>
        <a:p>
          <a:r>
            <a:rPr lang="en-US" sz="1100">
              <a:latin typeface="courier"/>
              <a:cs typeface="courier"/>
            </a:rPr>
            <a:t> =============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PREMIÈRE SESSION</a:t>
          </a:r>
        </a:p>
        <a:p>
          <a:r>
            <a:rPr lang="en-US" sz="1100">
              <a:latin typeface="courier"/>
              <a:cs typeface="courier"/>
            </a:rPr>
            <a:t> ----------------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- Sélectionnez la feuille correspondant à votre année (L1, L2 ou L3).</a:t>
          </a:r>
        </a:p>
        <a:p>
          <a:r>
            <a:rPr lang="en-US" sz="1100">
              <a:latin typeface="courier"/>
              <a:cs typeface="courier"/>
            </a:rPr>
            <a:t> - Elle est pré-remplie avec les notes sur 20 d'un hypothétique étudiant moyen</a:t>
          </a:r>
        </a:p>
        <a:p>
          <a:r>
            <a:rPr lang="en-US" sz="1100">
              <a:latin typeface="courier"/>
              <a:cs typeface="courier"/>
            </a:rPr>
            <a:t>   partout. Quand vous connaissez la note d'une certaine épreuve, mettez-la</a:t>
          </a:r>
        </a:p>
        <a:p>
          <a:r>
            <a:rPr lang="en-US" sz="1100">
              <a:latin typeface="courier"/>
              <a:cs typeface="courier"/>
            </a:rPr>
            <a:t>   simplement à la place du 10,00 par défaut (sur fond jaune).</a:t>
          </a:r>
        </a:p>
        <a:p>
          <a:r>
            <a:rPr lang="en-US" sz="1100">
              <a:latin typeface="courier"/>
              <a:cs typeface="courier"/>
            </a:rPr>
            <a:t> - Le tableau se met automatiquement à jour. Si les règles de calcul</a:t>
          </a:r>
        </a:p>
        <a:p>
          <a:r>
            <a:rPr lang="en-US" sz="1100">
              <a:latin typeface="courier"/>
              <a:cs typeface="courier"/>
            </a:rPr>
            <a:t>   déterminent que l'année, un semestre ou une UE n'est pas validé, le fond de</a:t>
          </a:r>
        </a:p>
        <a:p>
          <a:r>
            <a:rPr lang="en-US" sz="1100">
              <a:latin typeface="courier"/>
              <a:cs typeface="courier"/>
            </a:rPr>
            <a:t>   la case correspondante devient rouge ; à titre indicatif, une fonte rouge</a:t>
          </a:r>
        </a:p>
        <a:p>
          <a:r>
            <a:rPr lang="en-US" sz="1100">
              <a:latin typeface="courier"/>
              <a:cs typeface="courier"/>
            </a:rPr>
            <a:t>   est appliquée aux notes d'EC (éléments constitutifs) inférieures à 10.</a:t>
          </a:r>
        </a:p>
        <a:p>
          <a:r>
            <a:rPr lang="en-US" sz="1100">
              <a:latin typeface="courier"/>
              <a:cs typeface="courier"/>
            </a:rPr>
            <a:t> - Pour les modules à options, la ou les premières options sont remplies par</a:t>
          </a:r>
        </a:p>
        <a:p>
          <a:r>
            <a:rPr lang="en-US" sz="1100">
              <a:latin typeface="courier"/>
              <a:cs typeface="courier"/>
            </a:rPr>
            <a:t>   défaut, mais vous pouvez effacer les cases jaunes correspondantes et remplir</a:t>
          </a:r>
        </a:p>
        <a:p>
          <a:r>
            <a:rPr lang="en-US" sz="1100">
              <a:latin typeface="courier"/>
              <a:cs typeface="courier"/>
            </a:rPr>
            <a:t>   celles de votre choix.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DEUXIÈME SESSION</a:t>
          </a:r>
        </a:p>
        <a:p>
          <a:r>
            <a:rPr lang="en-US" sz="1100">
              <a:latin typeface="courier"/>
              <a:cs typeface="courier"/>
            </a:rPr>
            <a:t> ----------------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Les cases des notes de la session 2 sont initialement vides. Remplissez-les</a:t>
          </a:r>
        </a:p>
        <a:p>
          <a:r>
            <a:rPr lang="en-US" sz="1100">
              <a:latin typeface="courier"/>
              <a:cs typeface="courier"/>
            </a:rPr>
            <a:t> simplement avec vos estimations. Dès qu'une note de session 2 est renseignée,</a:t>
          </a:r>
        </a:p>
        <a:p>
          <a:r>
            <a:rPr lang="en-US" sz="1100">
              <a:latin typeface="courier"/>
              <a:cs typeface="courier"/>
            </a:rPr>
            <a:t> le calcul ne tient plus compte de la ou des notes non reportées de la session 1</a:t>
          </a:r>
        </a:p>
        <a:p>
          <a:r>
            <a:rPr lang="en-US" sz="1100">
              <a:latin typeface="courier"/>
              <a:cs typeface="courier"/>
            </a:rPr>
            <a:t> (vous n'avez donc pas à effacer celles-ci).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USAGE AVANCÉ</a:t>
          </a:r>
        </a:p>
        <a:p>
          <a:r>
            <a:rPr lang="en-US" sz="1100">
              <a:latin typeface="courier"/>
              <a:cs typeface="courier"/>
            </a:rPr>
            <a:t> ------------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- Certains enseignants ne remplissent pas le détail de leurs notes, mais</a:t>
          </a:r>
        </a:p>
        <a:p>
          <a:r>
            <a:rPr lang="en-US" sz="1100">
              <a:latin typeface="courier"/>
              <a:cs typeface="courier"/>
            </a:rPr>
            <a:t>   reportent seulement la moyenne. Dans tous les cas, si vous ne connaissez pas</a:t>
          </a:r>
        </a:p>
        <a:p>
          <a:r>
            <a:rPr lang="en-US" sz="1100">
              <a:latin typeface="courier"/>
              <a:cs typeface="courier"/>
            </a:rPr>
            <a:t>   le détail des notes des épreuves d'un EC (élément constitutif), vous pouvez</a:t>
          </a:r>
        </a:p>
        <a:p>
          <a:r>
            <a:rPr lang="en-US" sz="1100">
              <a:latin typeface="courier"/>
              <a:cs typeface="courier"/>
            </a:rPr>
            <a:t>   mettre directement la moyenne de l'EC à la place du 10,00 sur fond vert clair.</a:t>
          </a:r>
        </a:p>
        <a:p>
          <a:r>
            <a:rPr lang="en-US" sz="1100">
              <a:latin typeface="courier"/>
              <a:cs typeface="courier"/>
            </a:rPr>
            <a:t>   Ce faisant, vous écrasez une formule, d'où l'intérêt d'avoir dupliqué les</a:t>
          </a:r>
        </a:p>
        <a:p>
          <a:r>
            <a:rPr lang="en-US" sz="1100">
              <a:latin typeface="courier"/>
              <a:cs typeface="courier"/>
            </a:rPr>
            <a:t>   colonnes au préalable.</a:t>
          </a:r>
        </a:p>
        <a:p>
          <a:r>
            <a:rPr lang="en-US" sz="1100">
              <a:latin typeface="courier"/>
              <a:cs typeface="courier"/>
            </a:rPr>
            <a:t> - Vous pouvez filtrer le tableau pour ne pas voir le détail des notes des</a:t>
          </a:r>
        </a:p>
        <a:p>
          <a:r>
            <a:rPr lang="en-US" sz="1100">
              <a:latin typeface="courier"/>
              <a:cs typeface="courier"/>
            </a:rPr>
            <a:t>   épreuves : pour cela, définissez un filtre ne gardant que les rangées ne</a:t>
          </a:r>
        </a:p>
        <a:p>
          <a:r>
            <a:rPr lang="en-US" sz="1100">
              <a:latin typeface="courier"/>
              <a:cs typeface="courier"/>
            </a:rPr>
            <a:t>   contenant pas la chaîne « session ».</a:t>
          </a:r>
        </a:p>
        <a:p>
          <a:r>
            <a:rPr lang="en-US" sz="1100">
              <a:latin typeface="courier"/>
              <a:cs typeface="courier"/>
            </a:rPr>
            <a:t> - La colonne D est initialement masquée. Si vous la faites apparaître, vous</a:t>
          </a:r>
        </a:p>
        <a:p>
          <a:r>
            <a:rPr lang="en-US" sz="1100">
              <a:latin typeface="courier"/>
              <a:cs typeface="courier"/>
            </a:rPr>
            <a:t>   verrez qu'elle contient le résultat du calcul de validation, avec les codes</a:t>
          </a:r>
        </a:p>
        <a:p>
          <a:r>
            <a:rPr lang="en-US" sz="1100">
              <a:latin typeface="courier"/>
              <a:cs typeface="courier"/>
            </a:rPr>
            <a:t>   suivants:</a:t>
          </a:r>
        </a:p>
        <a:p>
          <a:r>
            <a:rPr lang="en-US" sz="1100">
              <a:latin typeface="courier"/>
              <a:cs typeface="courier"/>
            </a:rPr>
            <a:t>     - 0 : année, semestre ou UE non validé(e) ;</a:t>
          </a:r>
        </a:p>
        <a:p>
          <a:r>
            <a:rPr lang="en-US" sz="1100">
              <a:latin typeface="courier"/>
              <a:cs typeface="courier"/>
            </a:rPr>
            <a:t>     - 100 : année, semestre ou UE validé(e) par compensation sur l'année</a:t>
          </a:r>
        </a:p>
        <a:p>
          <a:r>
            <a:rPr lang="en-US" sz="1100">
              <a:latin typeface="courier"/>
              <a:cs typeface="courier"/>
            </a:rPr>
            <a:t>       (seulement en L1) ;</a:t>
          </a:r>
        </a:p>
        <a:p>
          <a:r>
            <a:rPr lang="en-US" sz="1100">
              <a:latin typeface="courier"/>
              <a:cs typeface="courier"/>
            </a:rPr>
            <a:t>     - 200 : année, semestre ou UE validé(e) par compensation sur le semestre ;</a:t>
          </a:r>
        </a:p>
        <a:p>
          <a:r>
            <a:rPr lang="en-US" sz="1100">
              <a:latin typeface="courier"/>
              <a:cs typeface="courier"/>
            </a:rPr>
            <a:t>     - 300 : année, semestre ou UE validé(e).</a:t>
          </a:r>
        </a:p>
        <a:p>
          <a:r>
            <a:rPr lang="en-US" sz="1100">
              <a:latin typeface="courier"/>
              <a:cs typeface="courier"/>
            </a:rPr>
            <a:t> - Vous pouvez dupliquer les colonnes C-E en autant d'exemplaires que vous le</a:t>
          </a:r>
        </a:p>
        <a:p>
          <a:r>
            <a:rPr lang="en-US" sz="1100">
              <a:latin typeface="courier"/>
              <a:cs typeface="courier"/>
            </a:rPr>
            <a:t>   souhaitez (sur les colonnes F-H, I-K, etc.) et vous en servir comme</a:t>
          </a:r>
        </a:p>
        <a:p>
          <a:r>
            <a:rPr lang="en-US" sz="1100">
              <a:latin typeface="courier"/>
              <a:cs typeface="courier"/>
            </a:rPr>
            <a:t>   brouillon.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RÉCRIMINATIONS ET CONGRATULATIONS</a:t>
          </a:r>
        </a:p>
        <a:p>
          <a:r>
            <a:rPr lang="en-US" sz="1100">
              <a:latin typeface="courier"/>
              <a:cs typeface="courier"/>
            </a:rPr>
            <a:t> =================================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C'est Aristide Grange, enseignant d'informatique à l'ISFATES, qui vous a</a:t>
          </a:r>
        </a:p>
        <a:p>
          <a:r>
            <a:rPr lang="en-US" sz="1100">
              <a:latin typeface="courier"/>
              <a:cs typeface="courier"/>
            </a:rPr>
            <a:t> concocté ce petit outil. N'hésitez pas à le contacter, ou Sorin Stratulat, si vous avez une erreur</a:t>
          </a:r>
        </a:p>
        <a:p>
          <a:r>
            <a:rPr lang="en-US" sz="1100">
              <a:latin typeface="courier"/>
              <a:cs typeface="courier"/>
            </a:rPr>
            <a:t> à lui signaler ou un trop-plein de reconnaissance à épancher ;)</a:t>
          </a:r>
        </a:p>
        <a:p>
          <a:endParaRPr lang="en-US" sz="1100">
            <a:latin typeface="courier"/>
            <a:cs typeface="courie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64.7109375" customWidth="1"/>
    <col min="2" max="2" width="10.7109375" customWidth="1"/>
    <col min="3" max="3" width="6.7109375" customWidth="1"/>
    <col min="4" max="4" width="6.7109375" hidden="1" customWidth="1"/>
    <col min="5" max="5" width="20.7109375" customWidth="1"/>
  </cols>
  <sheetData>
    <row r="1" spans="1:5">
      <c r="A1" s="1" t="s">
        <v>0</v>
      </c>
      <c r="B1" s="2">
        <f>$B4+$B59</f>
        <v>0</v>
      </c>
      <c r="C1" s="3">
        <f>($B4*C4+$B59*C59)/$B1</f>
        <v>0</v>
      </c>
      <c r="D1" s="1">
        <f>MIN(D4,D59)</f>
        <v>0</v>
      </c>
      <c r="E1" s="4">
        <f>IF(D1&gt;0,"Année validée","Année non validée")</f>
        <v>0</v>
      </c>
    </row>
    <row r="2" spans="1:5">
      <c r="A2" s="5" t="s">
        <v>1</v>
      </c>
      <c r="B2" s="6">
        <f>$B5+$B60</f>
        <v>0</v>
      </c>
      <c r="C2" s="7">
        <f>($B5*C5+$B60*C60)/$B2</f>
        <v>0</v>
      </c>
      <c r="D2" s="8"/>
    </row>
    <row r="3" spans="1:5">
      <c r="A3" s="5" t="s">
        <v>2</v>
      </c>
      <c r="B3" s="6">
        <f>$B30+$B85</f>
        <v>0</v>
      </c>
      <c r="C3" s="7">
        <f>($B30*C30+$B85*C85)/$B3</f>
        <v>0</v>
      </c>
      <c r="D3" s="8"/>
    </row>
    <row r="4" spans="1:5">
      <c r="A4" s="9" t="s">
        <v>3</v>
      </c>
      <c r="B4" s="10">
        <v>30</v>
      </c>
      <c r="C4" s="11">
        <f>($B6*C6+$B25*C25+$B31*C31+$B39*C39+$B47*C47)/$B4</f>
        <v>0</v>
      </c>
      <c r="D4" s="12">
        <f>MIN(D6,D25,D31,D39,D47)</f>
        <v>0</v>
      </c>
      <c r="E4" s="4">
        <f>IF(D4&gt;0,"Semestre validé","Semestre non validé")</f>
        <v>0</v>
      </c>
    </row>
    <row r="5" spans="1:5">
      <c r="A5" s="5" t="s">
        <v>4</v>
      </c>
      <c r="B5" s="6">
        <f>$B6+$B25</f>
        <v>0</v>
      </c>
      <c r="C5" s="7">
        <f>($B6*C6+$B25*C25)/$B5</f>
        <v>0</v>
      </c>
      <c r="D5" s="8"/>
    </row>
    <row r="6" spans="1:5">
      <c r="A6" s="13" t="s">
        <v>5</v>
      </c>
      <c r="B6" s="14">
        <v>6</v>
      </c>
      <c r="C6" s="15">
        <f>($B7*C7+$B21*C21)/$B6</f>
        <v>0</v>
      </c>
      <c r="D6" s="16">
        <f>IF(C6&lt;6,0,IF(C6&gt;=10,300,IF(C5&gt;=10,200,IF(C2&gt;=10,100,0))))</f>
        <v>0</v>
      </c>
      <c r="E6" s="4">
        <f>IF(D6=300,"UE validée",IF(D6=200,"UE validée par compensation sur le semestre",IF(D6=100,"UE validée par compensation sur l'année",IF(D6=0,"UE non validée",""))))</f>
        <v>0</v>
      </c>
    </row>
    <row r="7" spans="1:5">
      <c r="A7" s="17" t="s">
        <v>6</v>
      </c>
      <c r="B7" s="18">
        <v>4</v>
      </c>
      <c r="C7" s="19">
        <f>($B8*C8+$B13*C13+$B17*C17)/$B7</f>
        <v>0</v>
      </c>
      <c r="D7" s="20"/>
    </row>
    <row r="8" spans="1:5">
      <c r="A8" s="21" t="s">
        <v>7</v>
      </c>
      <c r="B8" s="18">
        <v>4</v>
      </c>
      <c r="C8" s="19">
        <f>(IF(C12="",$B9*C9,0)+IF(C12="",$B10*C10,0)+IF(C12="",$B11*C11,0)+$B12*C12)/$B8</f>
        <v>0</v>
      </c>
      <c r="D8" s="20"/>
    </row>
    <row r="9" spans="1:5">
      <c r="A9" s="22" t="s">
        <v>8</v>
      </c>
      <c r="B9" s="23">
        <v>1</v>
      </c>
      <c r="C9" s="24">
        <v>10</v>
      </c>
      <c r="D9" s="25"/>
    </row>
    <row r="10" spans="1:5">
      <c r="A10" s="22" t="s">
        <v>9</v>
      </c>
      <c r="B10" s="23">
        <v>1</v>
      </c>
      <c r="C10" s="24">
        <v>10</v>
      </c>
      <c r="D10" s="25"/>
    </row>
    <row r="11" spans="1:5">
      <c r="A11" s="22" t="s">
        <v>10</v>
      </c>
      <c r="B11" s="23">
        <v>2</v>
      </c>
      <c r="C11" s="24">
        <v>10</v>
      </c>
      <c r="D11" s="25"/>
    </row>
    <row r="12" spans="1:5">
      <c r="A12" s="26" t="s">
        <v>11</v>
      </c>
      <c r="B12" s="27">
        <v>4</v>
      </c>
      <c r="C12" s="28"/>
      <c r="D12" s="29"/>
    </row>
    <row r="13" spans="1:5">
      <c r="A13" s="21" t="s">
        <v>12</v>
      </c>
      <c r="B13" s="18">
        <v>4</v>
      </c>
      <c r="C13" s="19">
        <f>(IF(C16="",$B14*C14,0)+IF(C16="",$B15*C15,0)+$B16*C16)/$B13</f>
        <v>0</v>
      </c>
      <c r="D13" s="20"/>
    </row>
    <row r="14" spans="1:5">
      <c r="A14" s="22" t="s">
        <v>8</v>
      </c>
      <c r="B14" s="23">
        <v>2</v>
      </c>
      <c r="C14" s="24"/>
      <c r="D14" s="25"/>
    </row>
    <row r="15" spans="1:5">
      <c r="A15" s="22" t="s">
        <v>9</v>
      </c>
      <c r="B15" s="23">
        <v>2</v>
      </c>
      <c r="C15" s="24"/>
      <c r="D15" s="25"/>
    </row>
    <row r="16" spans="1:5">
      <c r="A16" s="26" t="s">
        <v>11</v>
      </c>
      <c r="B16" s="27">
        <v>4</v>
      </c>
      <c r="C16" s="28"/>
      <c r="D16" s="29"/>
    </row>
    <row r="17" spans="1:5">
      <c r="A17" s="21" t="s">
        <v>13</v>
      </c>
      <c r="B17" s="18">
        <v>4</v>
      </c>
      <c r="C17" s="19">
        <f>(IF(C20="",$B18*C18,0)+IF(C20="",$B19*C19,0)+$B20*C20)/$B17</f>
        <v>0</v>
      </c>
      <c r="D17" s="20"/>
    </row>
    <row r="18" spans="1:5">
      <c r="A18" s="22" t="s">
        <v>8</v>
      </c>
      <c r="B18" s="23">
        <v>2</v>
      </c>
      <c r="C18" s="24"/>
      <c r="D18" s="25"/>
    </row>
    <row r="19" spans="1:5">
      <c r="A19" s="22" t="s">
        <v>9</v>
      </c>
      <c r="B19" s="23">
        <v>2</v>
      </c>
      <c r="C19" s="24"/>
      <c r="D19" s="25"/>
    </row>
    <row r="20" spans="1:5">
      <c r="A20" s="26" t="s">
        <v>11</v>
      </c>
      <c r="B20" s="27">
        <v>4</v>
      </c>
      <c r="C20" s="28"/>
      <c r="D20" s="29"/>
    </row>
    <row r="21" spans="1:5">
      <c r="A21" s="17" t="s">
        <v>14</v>
      </c>
      <c r="B21" s="18">
        <v>2</v>
      </c>
      <c r="C21" s="19">
        <f>($B22*C22+IF(C24="",$B23*C23,0)+$B24*C24)/$B21</f>
        <v>0</v>
      </c>
      <c r="D21" s="20"/>
    </row>
    <row r="22" spans="1:5">
      <c r="A22" s="22" t="s">
        <v>15</v>
      </c>
      <c r="B22" s="23">
        <v>0.8</v>
      </c>
      <c r="C22" s="24">
        <v>10</v>
      </c>
      <c r="D22" s="25"/>
    </row>
    <row r="23" spans="1:5">
      <c r="A23" s="22" t="s">
        <v>9</v>
      </c>
      <c r="B23" s="23">
        <v>1.2</v>
      </c>
      <c r="C23" s="24">
        <v>10</v>
      </c>
      <c r="D23" s="25"/>
    </row>
    <row r="24" spans="1:5">
      <c r="A24" s="26" t="s">
        <v>11</v>
      </c>
      <c r="B24" s="27">
        <v>1.2</v>
      </c>
      <c r="C24" s="28"/>
      <c r="D24" s="29"/>
    </row>
    <row r="25" spans="1:5">
      <c r="A25" s="13" t="s">
        <v>16</v>
      </c>
      <c r="B25" s="14">
        <v>3</v>
      </c>
      <c r="C25" s="15">
        <f>($B26*C26)/$B25</f>
        <v>0</v>
      </c>
      <c r="D25" s="16">
        <f>IF(C25&lt;6,0,IF(C25&gt;=10,300,IF(C5&gt;=10,200,IF(C2&gt;=10,100,0))))</f>
        <v>0</v>
      </c>
      <c r="E25" s="4">
        <f>IF(D25=300,"UE validée",IF(D25=200,"UE validée par compensation sur le semestre",IF(D25=100,"UE validée par compensation sur l'année",IF(D25=0,"UE non validée",""))))</f>
        <v>0</v>
      </c>
    </row>
    <row r="26" spans="1:5">
      <c r="A26" s="17" t="s">
        <v>17</v>
      </c>
      <c r="B26" s="18">
        <v>3</v>
      </c>
      <c r="C26" s="19">
        <f>(IF(C29="",$B27*C27,0)+IF(C29="",$B28*C28,0)+$B29*C29)/$B26</f>
        <v>0</v>
      </c>
      <c r="D26" s="20"/>
    </row>
    <row r="27" spans="1:5">
      <c r="A27" s="22" t="s">
        <v>8</v>
      </c>
      <c r="B27" s="23">
        <v>1.5</v>
      </c>
      <c r="C27" s="24">
        <v>10</v>
      </c>
      <c r="D27" s="25"/>
    </row>
    <row r="28" spans="1:5">
      <c r="A28" s="22" t="s">
        <v>9</v>
      </c>
      <c r="B28" s="23">
        <v>1.5</v>
      </c>
      <c r="C28" s="24">
        <v>10</v>
      </c>
      <c r="D28" s="25"/>
    </row>
    <row r="29" spans="1:5">
      <c r="A29" s="26" t="s">
        <v>11</v>
      </c>
      <c r="B29" s="27">
        <v>3</v>
      </c>
      <c r="C29" s="28"/>
      <c r="D29" s="29"/>
    </row>
    <row r="30" spans="1:5">
      <c r="A30" s="5" t="s">
        <v>18</v>
      </c>
      <c r="B30" s="6">
        <f>$B31+$B39+$B47</f>
        <v>0</v>
      </c>
      <c r="C30" s="7">
        <f>($B31*C31+$B39*C39+$B47*C47)/$B30</f>
        <v>0</v>
      </c>
      <c r="D30" s="8"/>
    </row>
    <row r="31" spans="1:5">
      <c r="A31" s="13" t="s">
        <v>19</v>
      </c>
      <c r="B31" s="14">
        <v>6</v>
      </c>
      <c r="C31" s="15">
        <f>($B32*C32+$B35*C35)/$B31</f>
        <v>0</v>
      </c>
      <c r="D31" s="16">
        <f>IF(C31&lt;6,0,IF(C31&gt;=10,300,IF(C30&gt;=10,200,IF(C3&gt;=10,100,0))))</f>
        <v>0</v>
      </c>
      <c r="E31" s="4">
        <f>IF(D31=300,"UE validée",IF(D31=200,"UE validée par compensation sur le semestre",IF(D31=100,"UE validée par compensation sur l'année",IF(D31=0,"UE non validée",""))))</f>
        <v>0</v>
      </c>
    </row>
    <row r="32" spans="1:5">
      <c r="A32" s="17" t="s">
        <v>20</v>
      </c>
      <c r="B32" s="18">
        <v>4</v>
      </c>
      <c r="C32" s="19">
        <f>(IF(C34="",$B33*C33,0)+$B34*C34)/$B32</f>
        <v>0</v>
      </c>
      <c r="D32" s="20"/>
    </row>
    <row r="33" spans="1:5">
      <c r="A33" s="22" t="s">
        <v>8</v>
      </c>
      <c r="B33" s="23">
        <v>4</v>
      </c>
      <c r="C33" s="24">
        <v>10</v>
      </c>
      <c r="D33" s="25"/>
    </row>
    <row r="34" spans="1:5">
      <c r="A34" s="26" t="s">
        <v>11</v>
      </c>
      <c r="B34" s="27">
        <v>4</v>
      </c>
      <c r="C34" s="28"/>
      <c r="D34" s="29"/>
    </row>
    <row r="35" spans="1:5">
      <c r="A35" s="17" t="s">
        <v>21</v>
      </c>
      <c r="B35" s="18">
        <v>2</v>
      </c>
      <c r="C35" s="19">
        <f>(IF(C38="",$B36*C36,0)+IF(C38="",$B37*C37,0)+$B38*C38)/$B35</f>
        <v>0</v>
      </c>
      <c r="D35" s="20"/>
    </row>
    <row r="36" spans="1:5">
      <c r="A36" s="22" t="s">
        <v>8</v>
      </c>
      <c r="B36" s="23">
        <v>0.7</v>
      </c>
      <c r="C36" s="24">
        <v>10</v>
      </c>
      <c r="D36" s="25"/>
    </row>
    <row r="37" spans="1:5">
      <c r="A37" s="22" t="s">
        <v>9</v>
      </c>
      <c r="B37" s="23">
        <v>1.3</v>
      </c>
      <c r="C37" s="24">
        <v>10</v>
      </c>
      <c r="D37" s="25"/>
    </row>
    <row r="38" spans="1:5">
      <c r="A38" s="26" t="s">
        <v>11</v>
      </c>
      <c r="B38" s="27">
        <v>2</v>
      </c>
      <c r="C38" s="28"/>
      <c r="D38" s="29"/>
    </row>
    <row r="39" spans="1:5">
      <c r="A39" s="13" t="s">
        <v>22</v>
      </c>
      <c r="B39" s="14">
        <v>6</v>
      </c>
      <c r="C39" s="15">
        <f>($B40*C40+$B43*C43)/$B39</f>
        <v>0</v>
      </c>
      <c r="D39" s="16">
        <f>IF(C39&lt;6,0,IF(C39&gt;=10,300,IF(C30&gt;=10,200,IF(C3&gt;=10,100,0))))</f>
        <v>0</v>
      </c>
      <c r="E39" s="4">
        <f>IF(D39=300,"UE validée",IF(D39=200,"UE validée par compensation sur le semestre",IF(D39=100,"UE validée par compensation sur l'année",IF(D39=0,"UE non validée",""))))</f>
        <v>0</v>
      </c>
    </row>
    <row r="40" spans="1:5">
      <c r="A40" s="17" t="s">
        <v>23</v>
      </c>
      <c r="B40" s="18">
        <v>4</v>
      </c>
      <c r="C40" s="19">
        <f>(IF(C42="",$B41*C41,0)+$B42*C42)/$B40</f>
        <v>0</v>
      </c>
      <c r="D40" s="20"/>
    </row>
    <row r="41" spans="1:5">
      <c r="A41" s="22" t="s">
        <v>8</v>
      </c>
      <c r="B41" s="23">
        <v>4</v>
      </c>
      <c r="C41" s="24">
        <v>10</v>
      </c>
      <c r="D41" s="25"/>
    </row>
    <row r="42" spans="1:5">
      <c r="A42" s="26" t="s">
        <v>11</v>
      </c>
      <c r="B42" s="27">
        <v>4</v>
      </c>
      <c r="C42" s="28"/>
      <c r="D42" s="29"/>
    </row>
    <row r="43" spans="1:5">
      <c r="A43" s="17" t="s">
        <v>24</v>
      </c>
      <c r="B43" s="18">
        <v>2</v>
      </c>
      <c r="C43" s="19">
        <f>(IF(C46="",$B44*C44,0)+$B45*C45+$B46*C46)/$B43</f>
        <v>0</v>
      </c>
      <c r="D43" s="20"/>
    </row>
    <row r="44" spans="1:5">
      <c r="A44" s="22" t="s">
        <v>8</v>
      </c>
      <c r="B44" s="23">
        <v>1</v>
      </c>
      <c r="C44" s="24">
        <v>10</v>
      </c>
      <c r="D44" s="25"/>
    </row>
    <row r="45" spans="1:5">
      <c r="A45" s="22" t="s">
        <v>25</v>
      </c>
      <c r="B45" s="23">
        <v>1</v>
      </c>
      <c r="C45" s="24">
        <v>10</v>
      </c>
      <c r="D45" s="25"/>
    </row>
    <row r="46" spans="1:5">
      <c r="A46" s="26" t="s">
        <v>11</v>
      </c>
      <c r="B46" s="27">
        <v>1</v>
      </c>
      <c r="C46" s="28"/>
      <c r="D46" s="29"/>
    </row>
    <row r="47" spans="1:5">
      <c r="A47" s="13" t="s">
        <v>26</v>
      </c>
      <c r="B47" s="14">
        <v>9</v>
      </c>
      <c r="C47" s="15">
        <f>($B48*C48+$B52*C52+$B56*C56)/$B47</f>
        <v>0</v>
      </c>
      <c r="D47" s="16">
        <f>IF(C47&lt;6,0,IF(C47&gt;=10,300,IF(C30&gt;=10,200,IF(C3&gt;=10,100,0))))</f>
        <v>0</v>
      </c>
      <c r="E47" s="4">
        <f>IF(D47=300,"UE validée",IF(D47=200,"UE validée par compensation sur le semestre",IF(D47=100,"UE validée par compensation sur l'année",IF(D47=0,"UE non validée",""))))</f>
        <v>0</v>
      </c>
    </row>
    <row r="48" spans="1:5">
      <c r="A48" s="17" t="s">
        <v>27</v>
      </c>
      <c r="B48" s="18">
        <v>4</v>
      </c>
      <c r="C48" s="19">
        <f>($B49*C49+IF(C51="",$B50*C50,0)+$B51*C51)/$B48</f>
        <v>0</v>
      </c>
      <c r="D48" s="20"/>
    </row>
    <row r="49" spans="1:5">
      <c r="A49" s="22" t="s">
        <v>15</v>
      </c>
      <c r="B49" s="23">
        <v>1.6</v>
      </c>
      <c r="C49" s="24">
        <v>10</v>
      </c>
      <c r="D49" s="25"/>
    </row>
    <row r="50" spans="1:5">
      <c r="A50" s="22" t="s">
        <v>9</v>
      </c>
      <c r="B50" s="23">
        <v>2.4</v>
      </c>
      <c r="C50" s="24">
        <v>10</v>
      </c>
      <c r="D50" s="25"/>
    </row>
    <row r="51" spans="1:5">
      <c r="A51" s="26" t="s">
        <v>11</v>
      </c>
      <c r="B51" s="27">
        <v>2.4</v>
      </c>
      <c r="C51" s="28"/>
      <c r="D51" s="29"/>
    </row>
    <row r="52" spans="1:5">
      <c r="A52" s="17" t="s">
        <v>28</v>
      </c>
      <c r="B52" s="18">
        <v>3</v>
      </c>
      <c r="C52" s="19">
        <f>($B53*C53+IF(C55="",$B54*C54,0)+$B55*C55)/$B52</f>
        <v>0</v>
      </c>
      <c r="D52" s="20"/>
    </row>
    <row r="53" spans="1:5">
      <c r="A53" s="22" t="s">
        <v>15</v>
      </c>
      <c r="B53" s="23">
        <v>1.8</v>
      </c>
      <c r="C53" s="24">
        <v>10</v>
      </c>
      <c r="D53" s="25"/>
    </row>
    <row r="54" spans="1:5">
      <c r="A54" s="22" t="s">
        <v>9</v>
      </c>
      <c r="B54" s="23">
        <v>1.2</v>
      </c>
      <c r="C54" s="24">
        <v>10</v>
      </c>
      <c r="D54" s="25"/>
    </row>
    <row r="55" spans="1:5">
      <c r="A55" s="26" t="s">
        <v>11</v>
      </c>
      <c r="B55" s="27">
        <v>1.2</v>
      </c>
      <c r="C55" s="28"/>
      <c r="D55" s="29"/>
    </row>
    <row r="56" spans="1:5">
      <c r="A56" s="17" t="s">
        <v>29</v>
      </c>
      <c r="B56" s="18">
        <v>2</v>
      </c>
      <c r="C56" s="19">
        <f>(IF(C58="",$B57*C57,0)+$B58*C58)/$B56</f>
        <v>0</v>
      </c>
      <c r="D56" s="20"/>
    </row>
    <row r="57" spans="1:5">
      <c r="A57" s="22" t="s">
        <v>8</v>
      </c>
      <c r="B57" s="23">
        <v>2</v>
      </c>
      <c r="C57" s="24">
        <v>10</v>
      </c>
      <c r="D57" s="25"/>
    </row>
    <row r="58" spans="1:5">
      <c r="A58" s="26" t="s">
        <v>11</v>
      </c>
      <c r="B58" s="27">
        <v>2</v>
      </c>
      <c r="C58" s="28"/>
      <c r="D58" s="29"/>
    </row>
    <row r="59" spans="1:5">
      <c r="A59" s="9" t="s">
        <v>30</v>
      </c>
      <c r="B59" s="10">
        <v>30</v>
      </c>
      <c r="C59" s="11">
        <f>($B61*C61+$B80*C80+$B86*C86+$B96*C96+$B105*C105+$B116*C116)/$B59</f>
        <v>0</v>
      </c>
      <c r="D59" s="12">
        <f>MIN(D61,D80,D86,D96,D105,D116)</f>
        <v>0</v>
      </c>
      <c r="E59" s="4">
        <f>IF(D59&gt;0,"Semestre validé","Semestre non validé")</f>
        <v>0</v>
      </c>
    </row>
    <row r="60" spans="1:5">
      <c r="A60" s="5" t="s">
        <v>4</v>
      </c>
      <c r="B60" s="6">
        <f>$B61+$B80</f>
        <v>0</v>
      </c>
      <c r="C60" s="7">
        <f>($B61*C61+$B80*C80)/$B60</f>
        <v>0</v>
      </c>
      <c r="D60" s="8"/>
    </row>
    <row r="61" spans="1:5">
      <c r="A61" s="13" t="s">
        <v>31</v>
      </c>
      <c r="B61" s="14">
        <v>6</v>
      </c>
      <c r="C61" s="15">
        <f>($B62*C62+$B76*C76)/$B61</f>
        <v>0</v>
      </c>
      <c r="D61" s="16">
        <f>IF(C61&lt;6,0,IF(C61&gt;=10,300,IF(C60&gt;=10,200,IF(C2&gt;=10,100,0))))</f>
        <v>0</v>
      </c>
      <c r="E61" s="4">
        <f>IF(D61=300,"UE validée",IF(D61=200,"UE validée par compensation sur le semestre",IF(D61=100,"UE validée par compensation sur l'année",IF(D61=0,"UE non validée",""))))</f>
        <v>0</v>
      </c>
    </row>
    <row r="62" spans="1:5">
      <c r="A62" s="17" t="s">
        <v>32</v>
      </c>
      <c r="B62" s="18">
        <v>4</v>
      </c>
      <c r="C62" s="19">
        <f>($B63*C63+$B68*C68+$B72*C72)/$B62</f>
        <v>0</v>
      </c>
      <c r="D62" s="20"/>
    </row>
    <row r="63" spans="1:5">
      <c r="A63" s="21" t="s">
        <v>33</v>
      </c>
      <c r="B63" s="18">
        <v>4</v>
      </c>
      <c r="C63" s="19">
        <f>(IF(C67="",$B64*C64,0)+IF(C67="",$B65*C65,0)+IF(C67="",$B66*C66,0)+$B67*C67)/$B63</f>
        <v>0</v>
      </c>
      <c r="D63" s="20"/>
    </row>
    <row r="64" spans="1:5">
      <c r="A64" s="22" t="s">
        <v>8</v>
      </c>
      <c r="B64" s="23">
        <v>1</v>
      </c>
      <c r="C64" s="24">
        <v>10</v>
      </c>
      <c r="D64" s="25"/>
    </row>
    <row r="65" spans="1:5">
      <c r="A65" s="22" t="s">
        <v>9</v>
      </c>
      <c r="B65" s="23">
        <v>1</v>
      </c>
      <c r="C65" s="24">
        <v>10</v>
      </c>
      <c r="D65" s="25"/>
    </row>
    <row r="66" spans="1:5">
      <c r="A66" s="22" t="s">
        <v>10</v>
      </c>
      <c r="B66" s="23">
        <v>2</v>
      </c>
      <c r="C66" s="24">
        <v>10</v>
      </c>
      <c r="D66" s="25"/>
    </row>
    <row r="67" spans="1:5">
      <c r="A67" s="26" t="s">
        <v>11</v>
      </c>
      <c r="B67" s="27">
        <v>4</v>
      </c>
      <c r="C67" s="28"/>
      <c r="D67" s="29"/>
    </row>
    <row r="68" spans="1:5">
      <c r="A68" s="21" t="s">
        <v>34</v>
      </c>
      <c r="B68" s="18">
        <v>4</v>
      </c>
      <c r="C68" s="19">
        <f>(IF(C71="",$B69*C69,0)+IF(C71="",$B70*C70,0)+$B71*C71)/$B68</f>
        <v>0</v>
      </c>
      <c r="D68" s="20"/>
    </row>
    <row r="69" spans="1:5">
      <c r="A69" s="22" t="s">
        <v>8</v>
      </c>
      <c r="B69" s="23">
        <v>2</v>
      </c>
      <c r="C69" s="24"/>
      <c r="D69" s="25"/>
    </row>
    <row r="70" spans="1:5">
      <c r="A70" s="22" t="s">
        <v>9</v>
      </c>
      <c r="B70" s="23">
        <v>2</v>
      </c>
      <c r="C70" s="24"/>
      <c r="D70" s="25"/>
    </row>
    <row r="71" spans="1:5">
      <c r="A71" s="26" t="s">
        <v>11</v>
      </c>
      <c r="B71" s="27">
        <v>4</v>
      </c>
      <c r="C71" s="28"/>
      <c r="D71" s="29"/>
    </row>
    <row r="72" spans="1:5">
      <c r="A72" s="21" t="s">
        <v>35</v>
      </c>
      <c r="B72" s="18">
        <v>4</v>
      </c>
      <c r="C72" s="19">
        <f>(IF(C75="",$B73*C73,0)+IF(C75="",$B74*C74,0)+$B75*C75)/$B72</f>
        <v>0</v>
      </c>
      <c r="D72" s="20"/>
    </row>
    <row r="73" spans="1:5">
      <c r="A73" s="22" t="s">
        <v>8</v>
      </c>
      <c r="B73" s="23">
        <v>2</v>
      </c>
      <c r="C73" s="24"/>
      <c r="D73" s="25"/>
    </row>
    <row r="74" spans="1:5">
      <c r="A74" s="22" t="s">
        <v>9</v>
      </c>
      <c r="B74" s="23">
        <v>2</v>
      </c>
      <c r="C74" s="24"/>
      <c r="D74" s="25"/>
    </row>
    <row r="75" spans="1:5">
      <c r="A75" s="26" t="s">
        <v>11</v>
      </c>
      <c r="B75" s="27">
        <v>4</v>
      </c>
      <c r="C75" s="28"/>
      <c r="D75" s="29"/>
    </row>
    <row r="76" spans="1:5">
      <c r="A76" s="17" t="s">
        <v>36</v>
      </c>
      <c r="B76" s="18">
        <v>2</v>
      </c>
      <c r="C76" s="19">
        <f>($B77*C77+IF(C79="",$B78*C78,0)+$B79*C79)/$B76</f>
        <v>0</v>
      </c>
      <c r="D76" s="20"/>
    </row>
    <row r="77" spans="1:5">
      <c r="A77" s="22" t="s">
        <v>15</v>
      </c>
      <c r="B77" s="23">
        <v>0.8</v>
      </c>
      <c r="C77" s="24">
        <v>10</v>
      </c>
      <c r="D77" s="25"/>
    </row>
    <row r="78" spans="1:5">
      <c r="A78" s="22" t="s">
        <v>9</v>
      </c>
      <c r="B78" s="23">
        <v>1.2</v>
      </c>
      <c r="C78" s="24">
        <v>10</v>
      </c>
      <c r="D78" s="25"/>
    </row>
    <row r="79" spans="1:5">
      <c r="A79" s="26" t="s">
        <v>11</v>
      </c>
      <c r="B79" s="27">
        <v>1.2</v>
      </c>
      <c r="C79" s="28"/>
      <c r="D79" s="29"/>
    </row>
    <row r="80" spans="1:5">
      <c r="A80" s="13" t="s">
        <v>37</v>
      </c>
      <c r="B80" s="14">
        <v>3</v>
      </c>
      <c r="C80" s="15">
        <f>($B81*C81)/$B80</f>
        <v>0</v>
      </c>
      <c r="D80" s="16">
        <f>IF(C80&lt;6,0,IF(C80&gt;=10,300,IF(C60&gt;=10,200,IF(C2&gt;=10,100,0))))</f>
        <v>0</v>
      </c>
      <c r="E80" s="4">
        <f>IF(D80=300,"UE validée",IF(D80=200,"UE validée par compensation sur le semestre",IF(D80=100,"UE validée par compensation sur l'année",IF(D80=0,"UE non validée",""))))</f>
        <v>0</v>
      </c>
    </row>
    <row r="81" spans="1:5">
      <c r="A81" s="17" t="s">
        <v>38</v>
      </c>
      <c r="B81" s="18">
        <v>3</v>
      </c>
      <c r="C81" s="19">
        <f>(IF(C84="",$B82*C82,0)+IF(C84="",$B83*C83,0)+$B84*C84)/$B81</f>
        <v>0</v>
      </c>
      <c r="D81" s="20"/>
    </row>
    <row r="82" spans="1:5">
      <c r="A82" s="22" t="s">
        <v>8</v>
      </c>
      <c r="B82" s="23">
        <v>1.5</v>
      </c>
      <c r="C82" s="24">
        <v>10</v>
      </c>
      <c r="D82" s="25"/>
    </row>
    <row r="83" spans="1:5">
      <c r="A83" s="22" t="s">
        <v>9</v>
      </c>
      <c r="B83" s="23">
        <v>1.5</v>
      </c>
      <c r="C83" s="24">
        <v>10</v>
      </c>
      <c r="D83" s="25"/>
    </row>
    <row r="84" spans="1:5">
      <c r="A84" s="26" t="s">
        <v>11</v>
      </c>
      <c r="B84" s="27">
        <v>3</v>
      </c>
      <c r="C84" s="28"/>
      <c r="D84" s="29"/>
    </row>
    <row r="85" spans="1:5">
      <c r="A85" s="5" t="s">
        <v>18</v>
      </c>
      <c r="B85" s="6">
        <f>$B86+$B96+$B105+$B116</f>
        <v>0</v>
      </c>
      <c r="C85" s="7">
        <f>($B86*C86+$B96*C96+$B105*C105+$B116*C116)/$B85</f>
        <v>0</v>
      </c>
      <c r="D85" s="8"/>
    </row>
    <row r="86" spans="1:5">
      <c r="A86" s="13" t="s">
        <v>39</v>
      </c>
      <c r="B86" s="14">
        <v>6</v>
      </c>
      <c r="C86" s="15">
        <f>($B87*C87+$B91*C91)/$B86</f>
        <v>0</v>
      </c>
      <c r="D86" s="16">
        <f>IF(C86&lt;6,0,IF(C86&gt;=10,300,IF(C85&gt;=10,200,IF(C3&gt;=10,100,0))))</f>
        <v>0</v>
      </c>
      <c r="E86" s="4">
        <f>IF(D86=300,"UE validée",IF(D86=200,"UE validée par compensation sur le semestre",IF(D86=100,"UE validée par compensation sur l'année",IF(D86=0,"UE non validée",""))))</f>
        <v>0</v>
      </c>
    </row>
    <row r="87" spans="1:5">
      <c r="A87" s="17" t="s">
        <v>40</v>
      </c>
      <c r="B87" s="18">
        <v>4</v>
      </c>
      <c r="C87" s="19">
        <f>(IF(C90="",$B88*C88,0)+IF(C90="",$B89*C89,0)+$B90*C90)/$B87</f>
        <v>0</v>
      </c>
      <c r="D87" s="20"/>
    </row>
    <row r="88" spans="1:5">
      <c r="A88" s="22" t="s">
        <v>8</v>
      </c>
      <c r="B88" s="23">
        <v>2</v>
      </c>
      <c r="C88" s="24">
        <v>10</v>
      </c>
      <c r="D88" s="25"/>
    </row>
    <row r="89" spans="1:5">
      <c r="A89" s="22" t="s">
        <v>9</v>
      </c>
      <c r="B89" s="23">
        <v>2</v>
      </c>
      <c r="C89" s="24">
        <v>10</v>
      </c>
      <c r="D89" s="25"/>
    </row>
    <row r="90" spans="1:5">
      <c r="A90" s="26" t="s">
        <v>11</v>
      </c>
      <c r="B90" s="27">
        <v>4</v>
      </c>
      <c r="C90" s="28"/>
      <c r="D90" s="29"/>
    </row>
    <row r="91" spans="1:5">
      <c r="A91" s="17" t="s">
        <v>41</v>
      </c>
      <c r="B91" s="18">
        <v>2</v>
      </c>
      <c r="C91" s="19">
        <f>(IF(C95="",$B92*C92,0)+IF(C95="",$B93*C93,0)+IF(C95="",$B94*C94,0)+$B95*C95)/$B91</f>
        <v>0</v>
      </c>
      <c r="D91" s="20"/>
    </row>
    <row r="92" spans="1:5">
      <c r="A92" s="22" t="s">
        <v>8</v>
      </c>
      <c r="B92" s="23">
        <v>0.5</v>
      </c>
      <c r="C92" s="24">
        <v>10</v>
      </c>
      <c r="D92" s="25"/>
    </row>
    <row r="93" spans="1:5">
      <c r="A93" s="22" t="s">
        <v>9</v>
      </c>
      <c r="B93" s="23">
        <v>0.5</v>
      </c>
      <c r="C93" s="24">
        <v>10</v>
      </c>
      <c r="D93" s="25"/>
    </row>
    <row r="94" spans="1:5">
      <c r="A94" s="22" t="s">
        <v>10</v>
      </c>
      <c r="B94" s="23">
        <v>1</v>
      </c>
      <c r="C94" s="24">
        <v>10</v>
      </c>
      <c r="D94" s="25"/>
    </row>
    <row r="95" spans="1:5">
      <c r="A95" s="26" t="s">
        <v>11</v>
      </c>
      <c r="B95" s="27">
        <v>2</v>
      </c>
      <c r="C95" s="28"/>
      <c r="D95" s="29"/>
    </row>
    <row r="96" spans="1:5">
      <c r="A96" s="13" t="s">
        <v>42</v>
      </c>
      <c r="B96" s="14">
        <v>6</v>
      </c>
      <c r="C96" s="15">
        <f>($B97*C97+$B101*C101)/$B96</f>
        <v>0</v>
      </c>
      <c r="D96" s="16">
        <f>IF(C96&lt;6,0,IF(C96&gt;=10,300,IF(C85&gt;=10,200,IF(C3&gt;=10,100,0))))</f>
        <v>0</v>
      </c>
      <c r="E96" s="4">
        <f>IF(D96=300,"UE validée",IF(D96=200,"UE validée par compensation sur le semestre",IF(D96=100,"UE validée par compensation sur l'année",IF(D96=0,"UE non validée",""))))</f>
        <v>0</v>
      </c>
    </row>
    <row r="97" spans="1:5">
      <c r="A97" s="17" t="s">
        <v>43</v>
      </c>
      <c r="B97" s="18">
        <v>4</v>
      </c>
      <c r="C97" s="19">
        <f>($B98*C98+IF(C100="",$B99*C99,0)+$B100*C100)/$B97</f>
        <v>0</v>
      </c>
      <c r="D97" s="20"/>
    </row>
    <row r="98" spans="1:5">
      <c r="A98" s="22" t="s">
        <v>15</v>
      </c>
      <c r="B98" s="23">
        <v>2</v>
      </c>
      <c r="C98" s="24">
        <v>10</v>
      </c>
      <c r="D98" s="25"/>
    </row>
    <row r="99" spans="1:5">
      <c r="A99" s="22" t="s">
        <v>9</v>
      </c>
      <c r="B99" s="23">
        <v>2</v>
      </c>
      <c r="C99" s="24">
        <v>10</v>
      </c>
      <c r="D99" s="25"/>
    </row>
    <row r="100" spans="1:5">
      <c r="A100" s="26" t="s">
        <v>11</v>
      </c>
      <c r="B100" s="27">
        <v>2</v>
      </c>
      <c r="C100" s="28"/>
      <c r="D100" s="29"/>
    </row>
    <row r="101" spans="1:5">
      <c r="A101" s="17" t="s">
        <v>44</v>
      </c>
      <c r="B101" s="18">
        <v>2</v>
      </c>
      <c r="C101" s="19">
        <f>(IF(C104="",$B102*C102,0)+IF(C104="",$B103*C103,0)+$B104*C104)/$B101</f>
        <v>0</v>
      </c>
      <c r="D101" s="20"/>
    </row>
    <row r="102" spans="1:5">
      <c r="A102" s="22" t="s">
        <v>8</v>
      </c>
      <c r="B102" s="23">
        <v>0.7</v>
      </c>
      <c r="C102" s="24">
        <v>10</v>
      </c>
      <c r="D102" s="25"/>
    </row>
    <row r="103" spans="1:5">
      <c r="A103" s="22" t="s">
        <v>9</v>
      </c>
      <c r="B103" s="23">
        <v>1.3</v>
      </c>
      <c r="C103" s="24">
        <v>10</v>
      </c>
      <c r="D103" s="25"/>
    </row>
    <row r="104" spans="1:5">
      <c r="A104" s="26" t="s">
        <v>11</v>
      </c>
      <c r="B104" s="27">
        <v>2</v>
      </c>
      <c r="C104" s="28"/>
      <c r="D104" s="29"/>
    </row>
    <row r="105" spans="1:5">
      <c r="A105" s="13" t="s">
        <v>45</v>
      </c>
      <c r="B105" s="14">
        <v>6</v>
      </c>
      <c r="C105" s="15">
        <f>($B106*C106+$B110*C110+$B113*C113)/$B105</f>
        <v>0</v>
      </c>
      <c r="D105" s="16">
        <f>IF(C105&lt;6,0,IF(C105&gt;=10,300,IF(C85&gt;=10,200,IF(C3&gt;=10,100,0))))</f>
        <v>0</v>
      </c>
      <c r="E105" s="4">
        <f>IF(D105=300,"UE validée",IF(D105=200,"UE validée par compensation sur le semestre",IF(D105=100,"UE validée par compensation sur l'année",IF(D105=0,"UE non validée",""))))</f>
        <v>0</v>
      </c>
    </row>
    <row r="106" spans="1:5">
      <c r="A106" s="17" t="s">
        <v>46</v>
      </c>
      <c r="B106" s="18">
        <v>3</v>
      </c>
      <c r="C106" s="19">
        <f>($B107*C107+IF(C109="",$B108*C108,0)+$B109*C109)/$B106</f>
        <v>0</v>
      </c>
      <c r="D106" s="20"/>
    </row>
    <row r="107" spans="1:5">
      <c r="A107" s="22" t="s">
        <v>15</v>
      </c>
      <c r="B107" s="23">
        <v>1.5</v>
      </c>
      <c r="C107" s="24">
        <v>10</v>
      </c>
      <c r="D107" s="25"/>
    </row>
    <row r="108" spans="1:5">
      <c r="A108" s="22" t="s">
        <v>9</v>
      </c>
      <c r="B108" s="23">
        <v>1.5</v>
      </c>
      <c r="C108" s="24">
        <v>10</v>
      </c>
      <c r="D108" s="25"/>
    </row>
    <row r="109" spans="1:5">
      <c r="A109" s="26" t="s">
        <v>11</v>
      </c>
      <c r="B109" s="27">
        <v>1.5</v>
      </c>
      <c r="C109" s="28"/>
      <c r="D109" s="29"/>
    </row>
    <row r="110" spans="1:5">
      <c r="A110" s="17" t="s">
        <v>47</v>
      </c>
      <c r="B110" s="18">
        <v>2</v>
      </c>
      <c r="C110" s="19">
        <f>(IF(C112="",$B111*C111,0)+$B112*C112)/$B110</f>
        <v>0</v>
      </c>
      <c r="D110" s="20"/>
    </row>
    <row r="111" spans="1:5">
      <c r="A111" s="22" t="s">
        <v>8</v>
      </c>
      <c r="B111" s="23">
        <v>2</v>
      </c>
      <c r="C111" s="24">
        <v>10</v>
      </c>
      <c r="D111" s="25"/>
    </row>
    <row r="112" spans="1:5">
      <c r="A112" s="26" t="s">
        <v>11</v>
      </c>
      <c r="B112" s="27">
        <v>2</v>
      </c>
      <c r="C112" s="28"/>
      <c r="D112" s="29"/>
    </row>
    <row r="113" spans="1:5">
      <c r="A113" s="17" t="s">
        <v>48</v>
      </c>
      <c r="B113" s="18">
        <v>1</v>
      </c>
      <c r="C113" s="19">
        <f>(IF(C115="",$B114*C114,0)+$B115*C115)/$B113</f>
        <v>0</v>
      </c>
      <c r="D113" s="20"/>
    </row>
    <row r="114" spans="1:5">
      <c r="A114" s="22" t="s">
        <v>8</v>
      </c>
      <c r="B114" s="23">
        <v>1</v>
      </c>
      <c r="C114" s="24">
        <v>10</v>
      </c>
      <c r="D114" s="25"/>
    </row>
    <row r="115" spans="1:5">
      <c r="A115" s="26" t="s">
        <v>11</v>
      </c>
      <c r="B115" s="27">
        <v>1</v>
      </c>
      <c r="C115" s="28"/>
      <c r="D115" s="29"/>
    </row>
    <row r="116" spans="1:5">
      <c r="A116" s="13" t="s">
        <v>49</v>
      </c>
      <c r="B116" s="14">
        <v>3</v>
      </c>
      <c r="C116" s="15">
        <f>($B117*C117+$B121*C121)/$B116</f>
        <v>0</v>
      </c>
      <c r="D116" s="16">
        <f>IF(C116&lt;6,0,IF(C116&gt;=10,300,IF(C85&gt;=10,200,IF(C3&gt;=10,100,0))))</f>
        <v>0</v>
      </c>
      <c r="E116" s="4">
        <f>IF(D116=300,"UE validée",IF(D116=200,"UE validée par compensation sur le semestre",IF(D116=100,"UE validée par compensation sur l'année",IF(D116=0,"UE non validée",""))))</f>
        <v>0</v>
      </c>
    </row>
    <row r="117" spans="1:5">
      <c r="A117" s="17" t="s">
        <v>50</v>
      </c>
      <c r="B117" s="18">
        <v>2</v>
      </c>
      <c r="C117" s="19">
        <f>(IF(C120="",$B118*C118,0)+$B119*C119+$B120*C120)/$B117</f>
        <v>0</v>
      </c>
      <c r="D117" s="20"/>
    </row>
    <row r="118" spans="1:5">
      <c r="A118" s="22" t="s">
        <v>8</v>
      </c>
      <c r="B118" s="23">
        <v>1</v>
      </c>
      <c r="C118" s="24">
        <v>10</v>
      </c>
      <c r="D118" s="25"/>
    </row>
    <row r="119" spans="1:5">
      <c r="A119" s="22" t="s">
        <v>25</v>
      </c>
      <c r="B119" s="23">
        <v>1</v>
      </c>
      <c r="C119" s="24">
        <v>10</v>
      </c>
      <c r="D119" s="25"/>
    </row>
    <row r="120" spans="1:5">
      <c r="A120" s="26" t="s">
        <v>11</v>
      </c>
      <c r="B120" s="27">
        <v>1</v>
      </c>
      <c r="C120" s="28"/>
      <c r="D120" s="29"/>
    </row>
    <row r="121" spans="1:5">
      <c r="A121" s="17" t="s">
        <v>51</v>
      </c>
      <c r="B121" s="18">
        <v>1</v>
      </c>
      <c r="C121" s="19">
        <f>($B122*C122+IF(C124="",$B123*C123,0)+$B124*C124)/$B121</f>
        <v>0</v>
      </c>
      <c r="D121" s="20"/>
    </row>
    <row r="122" spans="1:5">
      <c r="A122" s="22" t="s">
        <v>15</v>
      </c>
      <c r="B122" s="23">
        <v>0.5</v>
      </c>
      <c r="C122" s="24">
        <v>10</v>
      </c>
      <c r="D122" s="25"/>
    </row>
    <row r="123" spans="1:5">
      <c r="A123" s="22" t="s">
        <v>9</v>
      </c>
      <c r="B123" s="23">
        <v>0.5</v>
      </c>
      <c r="C123" s="24">
        <v>10</v>
      </c>
      <c r="D123" s="25"/>
    </row>
    <row r="124" spans="1:5">
      <c r="A124" s="26" t="s">
        <v>11</v>
      </c>
      <c r="B124" s="27">
        <v>0.5</v>
      </c>
      <c r="C124" s="28"/>
      <c r="D124" s="29"/>
    </row>
  </sheetData>
  <conditionalFormatting sqref="C1">
    <cfRule type="cellIs" dxfId="0" priority="1" operator="greaterThanOrEqual">
      <formula>D1</formula>
    </cfRule>
  </conditionalFormatting>
  <conditionalFormatting sqref="C101">
    <cfRule type="cellIs" dxfId="1" priority="29" operator="lessThan">
      <formula>10</formula>
    </cfRule>
  </conditionalFormatting>
  <conditionalFormatting sqref="C105">
    <cfRule type="cellIs" dxfId="0" priority="30" operator="greaterThanOrEqual">
      <formula>D105</formula>
    </cfRule>
  </conditionalFormatting>
  <conditionalFormatting sqref="C106">
    <cfRule type="cellIs" dxfId="1" priority="31" operator="lessThan">
      <formula>10</formula>
    </cfRule>
  </conditionalFormatting>
  <conditionalFormatting sqref="C110">
    <cfRule type="cellIs" dxfId="1" priority="32" operator="lessThan">
      <formula>10</formula>
    </cfRule>
  </conditionalFormatting>
  <conditionalFormatting sqref="C113">
    <cfRule type="cellIs" dxfId="1" priority="33" operator="lessThan">
      <formula>10</formula>
    </cfRule>
  </conditionalFormatting>
  <conditionalFormatting sqref="C116">
    <cfRule type="cellIs" dxfId="0" priority="34" operator="greaterThanOrEqual">
      <formula>D116</formula>
    </cfRule>
  </conditionalFormatting>
  <conditionalFormatting sqref="C117">
    <cfRule type="cellIs" dxfId="1" priority="35" operator="lessThan">
      <formula>10</formula>
    </cfRule>
  </conditionalFormatting>
  <conditionalFormatting sqref="C121">
    <cfRule type="cellIs" dxfId="1" priority="36" operator="lessThan">
      <formula>10</formula>
    </cfRule>
  </conditionalFormatting>
  <conditionalFormatting sqref="C21">
    <cfRule type="cellIs" dxfId="1" priority="5" operator="lessThan">
      <formula>10</formula>
    </cfRule>
  </conditionalFormatting>
  <conditionalFormatting sqref="C25">
    <cfRule type="cellIs" dxfId="0" priority="6" operator="greaterThanOrEqual">
      <formula>D25</formula>
    </cfRule>
  </conditionalFormatting>
  <conditionalFormatting sqref="C26">
    <cfRule type="cellIs" dxfId="1" priority="7" operator="lessThan">
      <formula>10</formula>
    </cfRule>
  </conditionalFormatting>
  <conditionalFormatting sqref="C31">
    <cfRule type="cellIs" dxfId="0" priority="8" operator="greaterThanOrEqual">
      <formula>D31</formula>
    </cfRule>
  </conditionalFormatting>
  <conditionalFormatting sqref="C32">
    <cfRule type="cellIs" dxfId="1" priority="9" operator="lessThan">
      <formula>10</formula>
    </cfRule>
  </conditionalFormatting>
  <conditionalFormatting sqref="C35">
    <cfRule type="cellIs" dxfId="1" priority="10" operator="lessThan">
      <formula>10</formula>
    </cfRule>
  </conditionalFormatting>
  <conditionalFormatting sqref="C39">
    <cfRule type="cellIs" dxfId="0" priority="11" operator="greaterThanOrEqual">
      <formula>D39</formula>
    </cfRule>
  </conditionalFormatting>
  <conditionalFormatting sqref="C4">
    <cfRule type="cellIs" dxfId="0" priority="2" operator="greaterThanOrEqual">
      <formula>D4</formula>
    </cfRule>
  </conditionalFormatting>
  <conditionalFormatting sqref="C40">
    <cfRule type="cellIs" dxfId="1" priority="12" operator="lessThan">
      <formula>10</formula>
    </cfRule>
  </conditionalFormatting>
  <conditionalFormatting sqref="C43">
    <cfRule type="cellIs" dxfId="1" priority="13" operator="lessThan">
      <formula>10</formula>
    </cfRule>
  </conditionalFormatting>
  <conditionalFormatting sqref="C47">
    <cfRule type="cellIs" dxfId="0" priority="14" operator="greaterThanOrEqual">
      <formula>D47</formula>
    </cfRule>
  </conditionalFormatting>
  <conditionalFormatting sqref="C48">
    <cfRule type="cellIs" dxfId="1" priority="15" operator="lessThan">
      <formula>10</formula>
    </cfRule>
  </conditionalFormatting>
  <conditionalFormatting sqref="C52">
    <cfRule type="cellIs" dxfId="1" priority="16" operator="lessThan">
      <formula>10</formula>
    </cfRule>
  </conditionalFormatting>
  <conditionalFormatting sqref="C56">
    <cfRule type="cellIs" dxfId="1" priority="17" operator="lessThan">
      <formula>10</formula>
    </cfRule>
  </conditionalFormatting>
  <conditionalFormatting sqref="C59">
    <cfRule type="cellIs" dxfId="0" priority="18" operator="greaterThanOrEqual">
      <formula>D59</formula>
    </cfRule>
  </conditionalFormatting>
  <conditionalFormatting sqref="C6">
    <cfRule type="cellIs" dxfId="0" priority="3" operator="greaterThanOrEqual">
      <formula>D6</formula>
    </cfRule>
  </conditionalFormatting>
  <conditionalFormatting sqref="C61">
    <cfRule type="cellIs" dxfId="0" priority="19" operator="greaterThanOrEqual">
      <formula>D61</formula>
    </cfRule>
  </conditionalFormatting>
  <conditionalFormatting sqref="C62">
    <cfRule type="cellIs" dxfId="1" priority="20" operator="lessThan">
      <formula>10</formula>
    </cfRule>
  </conditionalFormatting>
  <conditionalFormatting sqref="C7">
    <cfRule type="cellIs" dxfId="1" priority="4" operator="lessThan">
      <formula>10</formula>
    </cfRule>
  </conditionalFormatting>
  <conditionalFormatting sqref="C76">
    <cfRule type="cellIs" dxfId="1" priority="21" operator="lessThan">
      <formula>10</formula>
    </cfRule>
  </conditionalFormatting>
  <conditionalFormatting sqref="C80">
    <cfRule type="cellIs" dxfId="0" priority="22" operator="greaterThanOrEqual">
      <formula>D80</formula>
    </cfRule>
  </conditionalFormatting>
  <conditionalFormatting sqref="C81">
    <cfRule type="cellIs" dxfId="1" priority="23" operator="lessThan">
      <formula>10</formula>
    </cfRule>
  </conditionalFormatting>
  <conditionalFormatting sqref="C86">
    <cfRule type="cellIs" dxfId="0" priority="24" operator="greaterThanOrEqual">
      <formula>D86</formula>
    </cfRule>
  </conditionalFormatting>
  <conditionalFormatting sqref="C87">
    <cfRule type="cellIs" dxfId="1" priority="25" operator="lessThan">
      <formula>10</formula>
    </cfRule>
  </conditionalFormatting>
  <conditionalFormatting sqref="C91">
    <cfRule type="cellIs" dxfId="1" priority="26" operator="lessThan">
      <formula>10</formula>
    </cfRule>
  </conditionalFormatting>
  <conditionalFormatting sqref="C96">
    <cfRule type="cellIs" dxfId="0" priority="27" operator="greaterThanOrEqual">
      <formula>D96</formula>
    </cfRule>
  </conditionalFormatting>
  <conditionalFormatting sqref="C97">
    <cfRule type="cellIs" dxfId="1" priority="28" operator="lessThan">
      <formula>10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64.7109375" customWidth="1"/>
    <col min="2" max="2" width="10.7109375" customWidth="1"/>
    <col min="3" max="3" width="6.7109375" customWidth="1"/>
    <col min="4" max="4" width="6.7109375" hidden="1" customWidth="1"/>
    <col min="5" max="5" width="20.7109375" customWidth="1"/>
  </cols>
  <sheetData>
    <row r="1" spans="1:5">
      <c r="A1" s="1" t="s">
        <v>52</v>
      </c>
      <c r="B1" s="2">
        <f>$B4+$B38</f>
        <v>0</v>
      </c>
      <c r="C1" s="3">
        <f>($B4*C4+$B38*C38)/$B1</f>
        <v>0</v>
      </c>
      <c r="D1" s="1">
        <f>MIN(D4,D38)</f>
        <v>0</v>
      </c>
      <c r="E1" s="4">
        <f>IF(D1&gt;0,"Année validée","Année non validée")</f>
        <v>0</v>
      </c>
    </row>
    <row r="2" spans="1:5">
      <c r="A2" s="5" t="s">
        <v>1</v>
      </c>
      <c r="B2" s="6">
        <f>$B5+$B39</f>
        <v>0</v>
      </c>
      <c r="C2" s="7">
        <f>($B5*C5+$B39*C39)/$B2</f>
        <v>0</v>
      </c>
      <c r="D2" s="8"/>
    </row>
    <row r="3" spans="1:5">
      <c r="A3" s="5" t="s">
        <v>2</v>
      </c>
      <c r="B3" s="6">
        <f>$B23+$B57</f>
        <v>0</v>
      </c>
      <c r="C3" s="7">
        <f>($B23*C23+$B57*C57)/$B3</f>
        <v>0</v>
      </c>
      <c r="D3" s="8"/>
    </row>
    <row r="4" spans="1:5">
      <c r="A4" s="9" t="s">
        <v>53</v>
      </c>
      <c r="B4" s="10">
        <v>30</v>
      </c>
      <c r="C4" s="11">
        <f>($B6*C6+$B24*C24+$B34*C34)/$B4</f>
        <v>0</v>
      </c>
      <c r="D4" s="12">
        <f>MIN(D6,D24,D34)</f>
        <v>0</v>
      </c>
      <c r="E4" s="4">
        <f>IF(D4&gt;0,"Semestre validé","Semestre non validé")</f>
        <v>0</v>
      </c>
    </row>
    <row r="5" spans="1:5">
      <c r="A5" s="5" t="s">
        <v>4</v>
      </c>
      <c r="B5" s="6">
        <f>$B6</f>
        <v>0</v>
      </c>
      <c r="C5" s="7">
        <f>($B6*C6)/$B5</f>
        <v>0</v>
      </c>
      <c r="D5" s="8"/>
    </row>
    <row r="6" spans="1:5">
      <c r="A6" s="13" t="s">
        <v>54</v>
      </c>
      <c r="B6" s="14">
        <v>8</v>
      </c>
      <c r="C6" s="15">
        <f>($B7*C7+$B17*C17+$B20*C20)/$B6</f>
        <v>0</v>
      </c>
      <c r="D6" s="16">
        <f>IF(C6&lt;6,0,IF(C6&gt;=10,300,IF(C5&gt;=10,200,0)))</f>
        <v>0</v>
      </c>
      <c r="E6" s="4">
        <f>IF(D6=300,"UE validée",IF(D6=200,"UE validée par compensation sur le semestre",IF(D6=100,"UE validée par compensation sur l'année",IF(D6=0,"UE non validée",""))))</f>
        <v>0</v>
      </c>
    </row>
    <row r="7" spans="1:5">
      <c r="A7" s="17" t="s">
        <v>55</v>
      </c>
      <c r="B7" s="18">
        <v>4</v>
      </c>
      <c r="C7" s="19">
        <f>($B8*C8+$B11*C11+$B14*C14)/$B7</f>
        <v>0</v>
      </c>
      <c r="D7" s="20"/>
    </row>
    <row r="8" spans="1:5">
      <c r="A8" s="21" t="s">
        <v>56</v>
      </c>
      <c r="B8" s="18">
        <v>4</v>
      </c>
      <c r="C8" s="19">
        <f>(IF(C10="",$B9*C9,0)+$B10*C10)/$B8</f>
        <v>0</v>
      </c>
      <c r="D8" s="20"/>
    </row>
    <row r="9" spans="1:5">
      <c r="A9" s="22" t="s">
        <v>57</v>
      </c>
      <c r="B9" s="23">
        <v>4</v>
      </c>
      <c r="C9" s="24">
        <v>10</v>
      </c>
      <c r="D9" s="25"/>
    </row>
    <row r="10" spans="1:5">
      <c r="A10" s="26" t="s">
        <v>11</v>
      </c>
      <c r="B10" s="27">
        <v>4</v>
      </c>
      <c r="C10" s="28"/>
      <c r="D10" s="29"/>
    </row>
    <row r="11" spans="1:5">
      <c r="A11" s="21" t="s">
        <v>58</v>
      </c>
      <c r="B11" s="18">
        <v>4</v>
      </c>
      <c r="C11" s="19">
        <f>(IF(C13="",$B12*C12,0)+$B13*C13)/$B11</f>
        <v>0</v>
      </c>
      <c r="D11" s="20"/>
    </row>
    <row r="12" spans="1:5">
      <c r="A12" s="22" t="s">
        <v>57</v>
      </c>
      <c r="B12" s="23">
        <v>4</v>
      </c>
      <c r="C12" s="24"/>
      <c r="D12" s="25"/>
    </row>
    <row r="13" spans="1:5">
      <c r="A13" s="26" t="s">
        <v>11</v>
      </c>
      <c r="B13" s="27">
        <v>4</v>
      </c>
      <c r="C13" s="28"/>
      <c r="D13" s="29"/>
    </row>
    <row r="14" spans="1:5">
      <c r="A14" s="21" t="s">
        <v>59</v>
      </c>
      <c r="B14" s="18">
        <v>4</v>
      </c>
      <c r="C14" s="19">
        <f>(IF(C16="",$B15*C15,0)+$B16*C16)/$B14</f>
        <v>0</v>
      </c>
      <c r="D14" s="20"/>
    </row>
    <row r="15" spans="1:5">
      <c r="A15" s="22" t="s">
        <v>57</v>
      </c>
      <c r="B15" s="23">
        <v>4</v>
      </c>
      <c r="C15" s="24"/>
      <c r="D15" s="25"/>
    </row>
    <row r="16" spans="1:5">
      <c r="A16" s="26" t="s">
        <v>11</v>
      </c>
      <c r="B16" s="27">
        <v>4</v>
      </c>
      <c r="C16" s="28"/>
      <c r="D16" s="29"/>
    </row>
    <row r="17" spans="1:5">
      <c r="A17" s="17" t="s">
        <v>60</v>
      </c>
      <c r="B17" s="18">
        <v>2</v>
      </c>
      <c r="C17" s="19">
        <f>(IF(C19="",$B18*C18,0)+$B19*C19)/$B17</f>
        <v>0</v>
      </c>
      <c r="D17" s="20"/>
    </row>
    <row r="18" spans="1:5">
      <c r="A18" s="22" t="s">
        <v>57</v>
      </c>
      <c r="B18" s="23">
        <v>2</v>
      </c>
      <c r="C18" s="24">
        <v>10</v>
      </c>
      <c r="D18" s="25"/>
    </row>
    <row r="19" spans="1:5">
      <c r="A19" s="26" t="s">
        <v>11</v>
      </c>
      <c r="B19" s="27">
        <v>2</v>
      </c>
      <c r="C19" s="28"/>
      <c r="D19" s="29"/>
    </row>
    <row r="20" spans="1:5">
      <c r="A20" s="17" t="s">
        <v>61</v>
      </c>
      <c r="B20" s="18">
        <v>2</v>
      </c>
      <c r="C20" s="19">
        <f>(IF(C22="",$B21*C21,0)+$B22*C22)/$B20</f>
        <v>0</v>
      </c>
      <c r="D20" s="20"/>
    </row>
    <row r="21" spans="1:5">
      <c r="A21" s="22" t="s">
        <v>57</v>
      </c>
      <c r="B21" s="23">
        <v>2</v>
      </c>
      <c r="C21" s="24">
        <v>10</v>
      </c>
      <c r="D21" s="25"/>
    </row>
    <row r="22" spans="1:5">
      <c r="A22" s="26" t="s">
        <v>11</v>
      </c>
      <c r="B22" s="27">
        <v>2</v>
      </c>
      <c r="C22" s="28"/>
      <c r="D22" s="29"/>
    </row>
    <row r="23" spans="1:5">
      <c r="A23" s="5" t="s">
        <v>18</v>
      </c>
      <c r="B23" s="6">
        <f>$B24+$B34</f>
        <v>0</v>
      </c>
      <c r="C23" s="7">
        <f>($B24*C24+$B34*C34)/$B23</f>
        <v>0</v>
      </c>
      <c r="D23" s="8"/>
    </row>
    <row r="24" spans="1:5">
      <c r="A24" s="13" t="s">
        <v>62</v>
      </c>
      <c r="B24" s="14">
        <v>18</v>
      </c>
      <c r="C24" s="15">
        <f>($B25*C25+$B28*C28+$B31*C31)/$B24</f>
        <v>0</v>
      </c>
      <c r="D24" s="16">
        <f>IF(C24&lt;6,0,IF(C24&gt;=10,300,IF(C23&gt;=10,200,0)))</f>
        <v>0</v>
      </c>
      <c r="E24" s="4">
        <f>IF(D24=300,"UE validée",IF(D24=200,"UE validée par compensation sur le semestre",IF(D24=100,"UE validée par compensation sur l'année",IF(D24=0,"UE non validée",""))))</f>
        <v>0</v>
      </c>
    </row>
    <row r="25" spans="1:5">
      <c r="A25" s="17" t="s">
        <v>63</v>
      </c>
      <c r="B25" s="18">
        <v>8</v>
      </c>
      <c r="C25" s="19">
        <f>(IF(C27="",$B26*C26,0)+$B27*C27)/$B25</f>
        <v>0</v>
      </c>
      <c r="D25" s="20"/>
    </row>
    <row r="26" spans="1:5">
      <c r="A26" s="22" t="s">
        <v>57</v>
      </c>
      <c r="B26" s="23">
        <v>8</v>
      </c>
      <c r="C26" s="24">
        <v>10</v>
      </c>
      <c r="D26" s="25"/>
    </row>
    <row r="27" spans="1:5">
      <c r="A27" s="26" t="s">
        <v>11</v>
      </c>
      <c r="B27" s="27">
        <v>8</v>
      </c>
      <c r="C27" s="28"/>
      <c r="D27" s="29"/>
    </row>
    <row r="28" spans="1:5">
      <c r="A28" s="17" t="s">
        <v>64</v>
      </c>
      <c r="B28" s="18">
        <v>5</v>
      </c>
      <c r="C28" s="19">
        <f>(IF(C30="",$B29*C29,0)+$B30*C30)/$B28</f>
        <v>0</v>
      </c>
      <c r="D28" s="20"/>
    </row>
    <row r="29" spans="1:5">
      <c r="A29" s="22" t="s">
        <v>57</v>
      </c>
      <c r="B29" s="23">
        <v>5</v>
      </c>
      <c r="C29" s="24">
        <v>10</v>
      </c>
      <c r="D29" s="25"/>
    </row>
    <row r="30" spans="1:5">
      <c r="A30" s="26" t="s">
        <v>11</v>
      </c>
      <c r="B30" s="27">
        <v>5</v>
      </c>
      <c r="C30" s="28"/>
      <c r="D30" s="29"/>
    </row>
    <row r="31" spans="1:5">
      <c r="A31" s="17" t="s">
        <v>65</v>
      </c>
      <c r="B31" s="18">
        <v>5</v>
      </c>
      <c r="C31" s="19">
        <f>(IF(C33="",$B32*C32,0)+$B33*C33)/$B31</f>
        <v>0</v>
      </c>
      <c r="D31" s="20"/>
    </row>
    <row r="32" spans="1:5">
      <c r="A32" s="22" t="s">
        <v>57</v>
      </c>
      <c r="B32" s="23">
        <v>5</v>
      </c>
      <c r="C32" s="24">
        <v>10</v>
      </c>
      <c r="D32" s="25"/>
    </row>
    <row r="33" spans="1:5">
      <c r="A33" s="26" t="s">
        <v>11</v>
      </c>
      <c r="B33" s="27">
        <v>5</v>
      </c>
      <c r="C33" s="28"/>
      <c r="D33" s="29"/>
    </row>
    <row r="34" spans="1:5">
      <c r="A34" s="13" t="s">
        <v>66</v>
      </c>
      <c r="B34" s="14">
        <v>4</v>
      </c>
      <c r="C34" s="15">
        <f>($B35*C35)/$B34</f>
        <v>0</v>
      </c>
      <c r="D34" s="16">
        <f>IF(C34&lt;6,0,IF(C34&gt;=10,300,IF(C23&gt;=10,200,0)))</f>
        <v>0</v>
      </c>
      <c r="E34" s="4">
        <f>IF(D34=300,"UE validée",IF(D34=200,"UE validée par compensation sur le semestre",IF(D34=100,"UE validée par compensation sur l'année",IF(D34=0,"UE non validée",""))))</f>
        <v>0</v>
      </c>
    </row>
    <row r="35" spans="1:5">
      <c r="A35" s="17" t="s">
        <v>67</v>
      </c>
      <c r="B35" s="18">
        <v>4</v>
      </c>
      <c r="C35" s="19">
        <f>(IF(C37="",$B36*C36,0)+$B37*C37)/$B35</f>
        <v>0</v>
      </c>
      <c r="D35" s="20"/>
    </row>
    <row r="36" spans="1:5">
      <c r="A36" s="22" t="s">
        <v>57</v>
      </c>
      <c r="B36" s="23">
        <v>4</v>
      </c>
      <c r="C36" s="24">
        <v>10</v>
      </c>
      <c r="D36" s="25"/>
    </row>
    <row r="37" spans="1:5">
      <c r="A37" s="26" t="s">
        <v>11</v>
      </c>
      <c r="B37" s="27">
        <v>4</v>
      </c>
      <c r="C37" s="28"/>
      <c r="D37" s="29"/>
    </row>
    <row r="38" spans="1:5">
      <c r="A38" s="9" t="s">
        <v>68</v>
      </c>
      <c r="B38" s="10">
        <v>30</v>
      </c>
      <c r="C38" s="11">
        <f>($B40*C40+$B58*C58+$B68*C68)/$B38</f>
        <v>0</v>
      </c>
      <c r="D38" s="12">
        <f>MIN(D40,D58,D68)</f>
        <v>0</v>
      </c>
      <c r="E38" s="4">
        <f>IF(D38&gt;0,"Semestre validé","Semestre non validé")</f>
        <v>0</v>
      </c>
    </row>
    <row r="39" spans="1:5">
      <c r="A39" s="5" t="s">
        <v>4</v>
      </c>
      <c r="B39" s="6">
        <f>$B40</f>
        <v>0</v>
      </c>
      <c r="C39" s="7">
        <f>($B40*C40)/$B39</f>
        <v>0</v>
      </c>
      <c r="D39" s="8"/>
    </row>
    <row r="40" spans="1:5">
      <c r="A40" s="13" t="s">
        <v>69</v>
      </c>
      <c r="B40" s="14">
        <v>8</v>
      </c>
      <c r="C40" s="15">
        <f>($B41*C41+$B51*C51+$B54*C54)/$B40</f>
        <v>0</v>
      </c>
      <c r="D40" s="16">
        <f>IF(C40&lt;6,0,IF(C40&gt;=10,300,IF(C39&gt;=10,200,0)))</f>
        <v>0</v>
      </c>
      <c r="E40" s="4">
        <f>IF(D40=300,"UE validée",IF(D40=200,"UE validée par compensation sur le semestre",IF(D40=100,"UE validée par compensation sur l'année",IF(D40=0,"UE non validée",""))))</f>
        <v>0</v>
      </c>
    </row>
    <row r="41" spans="1:5">
      <c r="A41" s="17" t="s">
        <v>70</v>
      </c>
      <c r="B41" s="18">
        <v>4</v>
      </c>
      <c r="C41" s="19">
        <f>($B42*C42+$B45*C45+$B48*C48)/$B41</f>
        <v>0</v>
      </c>
      <c r="D41" s="20"/>
    </row>
    <row r="42" spans="1:5">
      <c r="A42" s="21" t="s">
        <v>71</v>
      </c>
      <c r="B42" s="18">
        <v>4</v>
      </c>
      <c r="C42" s="19">
        <f>(IF(C44="",$B43*C43,0)+$B44*C44)/$B42</f>
        <v>0</v>
      </c>
      <c r="D42" s="20"/>
    </row>
    <row r="43" spans="1:5">
      <c r="A43" s="22" t="s">
        <v>57</v>
      </c>
      <c r="B43" s="23">
        <v>4</v>
      </c>
      <c r="C43" s="24">
        <v>10</v>
      </c>
      <c r="D43" s="25"/>
    </row>
    <row r="44" spans="1:5">
      <c r="A44" s="26" t="s">
        <v>11</v>
      </c>
      <c r="B44" s="27">
        <v>4</v>
      </c>
      <c r="C44" s="28"/>
      <c r="D44" s="29"/>
    </row>
    <row r="45" spans="1:5">
      <c r="A45" s="21" t="s">
        <v>72</v>
      </c>
      <c r="B45" s="18">
        <v>4</v>
      </c>
      <c r="C45" s="19">
        <f>(IF(C47="",$B46*C46,0)+$B47*C47)/$B45</f>
        <v>0</v>
      </c>
      <c r="D45" s="20"/>
    </row>
    <row r="46" spans="1:5">
      <c r="A46" s="22" t="s">
        <v>57</v>
      </c>
      <c r="B46" s="23">
        <v>4</v>
      </c>
      <c r="C46" s="24"/>
      <c r="D46" s="25"/>
    </row>
    <row r="47" spans="1:5">
      <c r="A47" s="26" t="s">
        <v>11</v>
      </c>
      <c r="B47" s="27">
        <v>4</v>
      </c>
      <c r="C47" s="28"/>
      <c r="D47" s="29"/>
    </row>
    <row r="48" spans="1:5">
      <c r="A48" s="21" t="s">
        <v>73</v>
      </c>
      <c r="B48" s="18">
        <v>4</v>
      </c>
      <c r="C48" s="19">
        <f>(IF(C50="",$B49*C49,0)+$B50*C50)/$B48</f>
        <v>0</v>
      </c>
      <c r="D48" s="20"/>
    </row>
    <row r="49" spans="1:5">
      <c r="A49" s="22" t="s">
        <v>57</v>
      </c>
      <c r="B49" s="23">
        <v>4</v>
      </c>
      <c r="C49" s="24"/>
      <c r="D49" s="25"/>
    </row>
    <row r="50" spans="1:5">
      <c r="A50" s="26" t="s">
        <v>11</v>
      </c>
      <c r="B50" s="27">
        <v>4</v>
      </c>
      <c r="C50" s="28"/>
      <c r="D50" s="29"/>
    </row>
    <row r="51" spans="1:5">
      <c r="A51" s="17" t="s">
        <v>74</v>
      </c>
      <c r="B51" s="18">
        <v>2</v>
      </c>
      <c r="C51" s="19">
        <f>(IF(C53="",$B52*C52,0)+$B53*C53)/$B51</f>
        <v>0</v>
      </c>
      <c r="D51" s="20"/>
    </row>
    <row r="52" spans="1:5">
      <c r="A52" s="22" t="s">
        <v>57</v>
      </c>
      <c r="B52" s="23">
        <v>2</v>
      </c>
      <c r="C52" s="24">
        <v>10</v>
      </c>
      <c r="D52" s="25"/>
    </row>
    <row r="53" spans="1:5">
      <c r="A53" s="26" t="s">
        <v>11</v>
      </c>
      <c r="B53" s="27">
        <v>2</v>
      </c>
      <c r="C53" s="28"/>
      <c r="D53" s="29"/>
    </row>
    <row r="54" spans="1:5">
      <c r="A54" s="17" t="s">
        <v>75</v>
      </c>
      <c r="B54" s="18">
        <v>2</v>
      </c>
      <c r="C54" s="19">
        <f>(IF(C56="",$B55*C55,0)+$B56*C56)/$B54</f>
        <v>0</v>
      </c>
      <c r="D54" s="20"/>
    </row>
    <row r="55" spans="1:5">
      <c r="A55" s="22" t="s">
        <v>57</v>
      </c>
      <c r="B55" s="23">
        <v>2</v>
      </c>
      <c r="C55" s="24">
        <v>10</v>
      </c>
      <c r="D55" s="25"/>
    </row>
    <row r="56" spans="1:5">
      <c r="A56" s="26" t="s">
        <v>11</v>
      </c>
      <c r="B56" s="27">
        <v>2</v>
      </c>
      <c r="C56" s="28"/>
      <c r="D56" s="29"/>
    </row>
    <row r="57" spans="1:5">
      <c r="A57" s="5" t="s">
        <v>18</v>
      </c>
      <c r="B57" s="6">
        <f>$B58+$B68</f>
        <v>0</v>
      </c>
      <c r="C57" s="7">
        <f>($B58*C58+$B68*C68)/$B57</f>
        <v>0</v>
      </c>
      <c r="D57" s="8"/>
    </row>
    <row r="58" spans="1:5">
      <c r="A58" s="13" t="s">
        <v>76</v>
      </c>
      <c r="B58" s="14">
        <v>18</v>
      </c>
      <c r="C58" s="15">
        <f>($B59*C59+$B62*C62+$B65*C65)/$B58</f>
        <v>0</v>
      </c>
      <c r="D58" s="16">
        <f>IF(C58&lt;6,0,IF(C58&gt;=10,300,IF(C57&gt;=10,200,0)))</f>
        <v>0</v>
      </c>
      <c r="E58" s="4">
        <f>IF(D58=300,"UE validée",IF(D58=200,"UE validée par compensation sur le semestre",IF(D58=100,"UE validée par compensation sur l'année",IF(D58=0,"UE non validée",""))))</f>
        <v>0</v>
      </c>
    </row>
    <row r="59" spans="1:5">
      <c r="A59" s="17" t="s">
        <v>77</v>
      </c>
      <c r="B59" s="18">
        <v>8</v>
      </c>
      <c r="C59" s="19">
        <f>(IF(C61="",$B60*C60,0)+$B61*C61)/$B59</f>
        <v>0</v>
      </c>
      <c r="D59" s="20"/>
    </row>
    <row r="60" spans="1:5">
      <c r="A60" s="22" t="s">
        <v>57</v>
      </c>
      <c r="B60" s="23">
        <v>8</v>
      </c>
      <c r="C60" s="24">
        <v>10</v>
      </c>
      <c r="D60" s="25"/>
    </row>
    <row r="61" spans="1:5">
      <c r="A61" s="26" t="s">
        <v>11</v>
      </c>
      <c r="B61" s="27">
        <v>8</v>
      </c>
      <c r="C61" s="28"/>
      <c r="D61" s="29"/>
    </row>
    <row r="62" spans="1:5">
      <c r="A62" s="17" t="s">
        <v>78</v>
      </c>
      <c r="B62" s="18">
        <v>5</v>
      </c>
      <c r="C62" s="19">
        <f>(IF(C64="",$B63*C63,0)+$B64*C64)/$B62</f>
        <v>0</v>
      </c>
      <c r="D62" s="20"/>
    </row>
    <row r="63" spans="1:5">
      <c r="A63" s="22" t="s">
        <v>57</v>
      </c>
      <c r="B63" s="23">
        <v>5</v>
      </c>
      <c r="C63" s="24">
        <v>10</v>
      </c>
      <c r="D63" s="25"/>
    </row>
    <row r="64" spans="1:5">
      <c r="A64" s="26" t="s">
        <v>11</v>
      </c>
      <c r="B64" s="27">
        <v>5</v>
      </c>
      <c r="C64" s="28"/>
      <c r="D64" s="29"/>
    </row>
    <row r="65" spans="1:5">
      <c r="A65" s="17" t="s">
        <v>79</v>
      </c>
      <c r="B65" s="18">
        <v>5</v>
      </c>
      <c r="C65" s="19">
        <f>(IF(C67="",$B66*C66,0)+$B67*C67)/$B65</f>
        <v>0</v>
      </c>
      <c r="D65" s="20"/>
    </row>
    <row r="66" spans="1:5">
      <c r="A66" s="22" t="s">
        <v>57</v>
      </c>
      <c r="B66" s="23">
        <v>5</v>
      </c>
      <c r="C66" s="24">
        <v>10</v>
      </c>
      <c r="D66" s="25"/>
    </row>
    <row r="67" spans="1:5">
      <c r="A67" s="26" t="s">
        <v>11</v>
      </c>
      <c r="B67" s="27">
        <v>5</v>
      </c>
      <c r="C67" s="28"/>
      <c r="D67" s="29"/>
    </row>
    <row r="68" spans="1:5">
      <c r="A68" s="13" t="s">
        <v>80</v>
      </c>
      <c r="B68" s="14">
        <v>4</v>
      </c>
      <c r="C68" s="15">
        <f>($B69*C69)/$B68</f>
        <v>0</v>
      </c>
      <c r="D68" s="16">
        <f>IF(C68&lt;6,0,IF(C68&gt;=10,300,IF(C57&gt;=10,200,0)))</f>
        <v>0</v>
      </c>
      <c r="E68" s="4">
        <f>IF(D68=300,"UE validée",IF(D68=200,"UE validée par compensation sur le semestre",IF(D68=100,"UE validée par compensation sur l'année",IF(D68=0,"UE non validée",""))))</f>
        <v>0</v>
      </c>
    </row>
    <row r="69" spans="1:5">
      <c r="A69" s="17" t="s">
        <v>81</v>
      </c>
      <c r="B69" s="18">
        <v>4</v>
      </c>
      <c r="C69" s="19">
        <f>(IF(C71="",$B70*C70,0)+$B71*C71)/$B69</f>
        <v>0</v>
      </c>
      <c r="D69" s="20"/>
    </row>
    <row r="70" spans="1:5">
      <c r="A70" s="22" t="s">
        <v>57</v>
      </c>
      <c r="B70" s="23">
        <v>4</v>
      </c>
      <c r="C70" s="24">
        <v>10</v>
      </c>
      <c r="D70" s="25"/>
    </row>
    <row r="71" spans="1:5">
      <c r="A71" s="26" t="s">
        <v>11</v>
      </c>
      <c r="B71" s="27">
        <v>4</v>
      </c>
      <c r="C71" s="28"/>
      <c r="D71" s="29"/>
    </row>
  </sheetData>
  <conditionalFormatting sqref="C1">
    <cfRule type="cellIs" dxfId="0" priority="1" operator="greaterThanOrEqual">
      <formula>D1</formula>
    </cfRule>
  </conditionalFormatting>
  <conditionalFormatting sqref="C17">
    <cfRule type="cellIs" dxfId="1" priority="5" operator="lessThan">
      <formula>10</formula>
    </cfRule>
  </conditionalFormatting>
  <conditionalFormatting sqref="C20">
    <cfRule type="cellIs" dxfId="1" priority="6" operator="lessThan">
      <formula>10</formula>
    </cfRule>
  </conditionalFormatting>
  <conditionalFormatting sqref="C24">
    <cfRule type="cellIs" dxfId="0" priority="7" operator="greaterThanOrEqual">
      <formula>D24</formula>
    </cfRule>
  </conditionalFormatting>
  <conditionalFormatting sqref="C25">
    <cfRule type="cellIs" dxfId="1" priority="8" operator="lessThan">
      <formula>10</formula>
    </cfRule>
  </conditionalFormatting>
  <conditionalFormatting sqref="C28">
    <cfRule type="cellIs" dxfId="1" priority="9" operator="lessThan">
      <formula>10</formula>
    </cfRule>
  </conditionalFormatting>
  <conditionalFormatting sqref="C31">
    <cfRule type="cellIs" dxfId="1" priority="10" operator="lessThan">
      <formula>10</formula>
    </cfRule>
  </conditionalFormatting>
  <conditionalFormatting sqref="C34">
    <cfRule type="cellIs" dxfId="0" priority="11" operator="greaterThanOrEqual">
      <formula>D34</formula>
    </cfRule>
  </conditionalFormatting>
  <conditionalFormatting sqref="C35">
    <cfRule type="cellIs" dxfId="1" priority="12" operator="lessThan">
      <formula>10</formula>
    </cfRule>
  </conditionalFormatting>
  <conditionalFormatting sqref="C38">
    <cfRule type="cellIs" dxfId="0" priority="13" operator="greaterThanOrEqual">
      <formula>D38</formula>
    </cfRule>
  </conditionalFormatting>
  <conditionalFormatting sqref="C4">
    <cfRule type="cellIs" dxfId="0" priority="2" operator="greaterThanOrEqual">
      <formula>D4</formula>
    </cfRule>
  </conditionalFormatting>
  <conditionalFormatting sqref="C40">
    <cfRule type="cellIs" dxfId="0" priority="14" operator="greaterThanOrEqual">
      <formula>D40</formula>
    </cfRule>
  </conditionalFormatting>
  <conditionalFormatting sqref="C41">
    <cfRule type="cellIs" dxfId="1" priority="15" operator="lessThan">
      <formula>10</formula>
    </cfRule>
  </conditionalFormatting>
  <conditionalFormatting sqref="C51">
    <cfRule type="cellIs" dxfId="1" priority="16" operator="lessThan">
      <formula>10</formula>
    </cfRule>
  </conditionalFormatting>
  <conditionalFormatting sqref="C54">
    <cfRule type="cellIs" dxfId="1" priority="17" operator="lessThan">
      <formula>10</formula>
    </cfRule>
  </conditionalFormatting>
  <conditionalFormatting sqref="C58">
    <cfRule type="cellIs" dxfId="0" priority="18" operator="greaterThanOrEqual">
      <formula>D58</formula>
    </cfRule>
  </conditionalFormatting>
  <conditionalFormatting sqref="C59">
    <cfRule type="cellIs" dxfId="1" priority="19" operator="lessThan">
      <formula>10</formula>
    </cfRule>
  </conditionalFormatting>
  <conditionalFormatting sqref="C6">
    <cfRule type="cellIs" dxfId="0" priority="3" operator="greaterThanOrEqual">
      <formula>D6</formula>
    </cfRule>
  </conditionalFormatting>
  <conditionalFormatting sqref="C62">
    <cfRule type="cellIs" dxfId="1" priority="20" operator="lessThan">
      <formula>10</formula>
    </cfRule>
  </conditionalFormatting>
  <conditionalFormatting sqref="C65">
    <cfRule type="cellIs" dxfId="1" priority="21" operator="lessThan">
      <formula>10</formula>
    </cfRule>
  </conditionalFormatting>
  <conditionalFormatting sqref="C68">
    <cfRule type="cellIs" dxfId="0" priority="22" operator="greaterThanOrEqual">
      <formula>D68</formula>
    </cfRule>
  </conditionalFormatting>
  <conditionalFormatting sqref="C69">
    <cfRule type="cellIs" dxfId="1" priority="23" operator="lessThan">
      <formula>10</formula>
    </cfRule>
  </conditionalFormatting>
  <conditionalFormatting sqref="C7">
    <cfRule type="cellIs" dxfId="1" priority="4" operator="lessThan">
      <formula>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64.7109375" customWidth="1"/>
    <col min="2" max="2" width="10.7109375" customWidth="1"/>
    <col min="3" max="3" width="6.7109375" customWidth="1"/>
    <col min="4" max="4" width="6.7109375" hidden="1" customWidth="1"/>
    <col min="5" max="5" width="20.7109375" customWidth="1"/>
  </cols>
  <sheetData>
    <row r="1" spans="1:5">
      <c r="A1" s="1" t="s">
        <v>82</v>
      </c>
      <c r="B1" s="2">
        <f>$B4+$B55</f>
        <v>0</v>
      </c>
      <c r="C1" s="3">
        <f>($B4*C4+$B55*C55)/$B1</f>
        <v>0</v>
      </c>
      <c r="D1" s="1">
        <f>MIN(D4,D55)</f>
        <v>0</v>
      </c>
      <c r="E1" s="4">
        <f>IF(D1&gt;0,"Année validée","Année non validée")</f>
        <v>0</v>
      </c>
    </row>
    <row r="2" spans="1:5">
      <c r="A2" s="5" t="s">
        <v>1</v>
      </c>
      <c r="B2" s="6">
        <f>$B5</f>
        <v>0</v>
      </c>
      <c r="C2" s="7">
        <f>($B5*C5)/$B2</f>
        <v>0</v>
      </c>
      <c r="D2" s="8"/>
    </row>
    <row r="3" spans="1:5">
      <c r="A3" s="5" t="s">
        <v>2</v>
      </c>
      <c r="B3" s="6">
        <f>$B26+$B56</f>
        <v>0</v>
      </c>
      <c r="C3" s="7">
        <f>($B26*C26+$B56*C56)/$B3</f>
        <v>0</v>
      </c>
      <c r="D3" s="8"/>
    </row>
    <row r="4" spans="1:5">
      <c r="A4" s="9" t="s">
        <v>83</v>
      </c>
      <c r="B4" s="10">
        <v>30</v>
      </c>
      <c r="C4" s="11">
        <f>($B6*C6+$B27*C27+$B35*C35+$B43*C43+$B52*C52)/$B4</f>
        <v>0</v>
      </c>
      <c r="D4" s="12">
        <f>MIN(D6,D27,D35,D43,D52)</f>
        <v>0</v>
      </c>
      <c r="E4" s="4">
        <f>IF(D4&gt;0,"Semestre validé","Semestre non validé")</f>
        <v>0</v>
      </c>
    </row>
    <row r="5" spans="1:5">
      <c r="A5" s="5" t="s">
        <v>4</v>
      </c>
      <c r="B5" s="6">
        <f>$B6</f>
        <v>0</v>
      </c>
      <c r="C5" s="7">
        <f>($B6*C6)/$B5</f>
        <v>0</v>
      </c>
      <c r="D5" s="8"/>
    </row>
    <row r="6" spans="1:5">
      <c r="A6" s="13" t="s">
        <v>84</v>
      </c>
      <c r="B6" s="14">
        <v>6</v>
      </c>
      <c r="C6" s="15">
        <f>($B7*C7+$B22*C22)/$B6</f>
        <v>0</v>
      </c>
      <c r="D6" s="16">
        <f>IF(C6&lt;6,0,IF(C6&gt;=10,300,IF(C5&gt;=10,200,0)))</f>
        <v>0</v>
      </c>
      <c r="E6" s="4">
        <f>IF(D6=300,"UE validée",IF(D6=200,"UE validée par compensation sur le semestre",IF(D6=100,"UE validée par compensation sur l'année",IF(D6=0,"UE non validée",""))))</f>
        <v>0</v>
      </c>
    </row>
    <row r="7" spans="1:5">
      <c r="A7" s="17" t="s">
        <v>85</v>
      </c>
      <c r="B7" s="18">
        <v>4</v>
      </c>
      <c r="C7" s="19">
        <f>($B8*C8+$B13*C13+$B18*C18)/$B7</f>
        <v>0</v>
      </c>
      <c r="D7" s="20"/>
    </row>
    <row r="8" spans="1:5">
      <c r="A8" s="21" t="s">
        <v>86</v>
      </c>
      <c r="B8" s="18">
        <v>4</v>
      </c>
      <c r="C8" s="19">
        <f>(IF(C12="",$B9*C9,0)+IF(C12="",$B10*C10,0)+IF(C12="",$B11*C11,0)+$B12*C12)/$B8</f>
        <v>0</v>
      </c>
      <c r="D8" s="20"/>
    </row>
    <row r="9" spans="1:5">
      <c r="A9" s="22" t="s">
        <v>8</v>
      </c>
      <c r="B9" s="23">
        <v>1</v>
      </c>
      <c r="C9" s="24">
        <v>10</v>
      </c>
      <c r="D9" s="25"/>
    </row>
    <row r="10" spans="1:5">
      <c r="A10" s="22" t="s">
        <v>9</v>
      </c>
      <c r="B10" s="23">
        <v>1</v>
      </c>
      <c r="C10" s="24">
        <v>10</v>
      </c>
      <c r="D10" s="25"/>
    </row>
    <row r="11" spans="1:5">
      <c r="A11" s="22" t="s">
        <v>10</v>
      </c>
      <c r="B11" s="23">
        <v>2</v>
      </c>
      <c r="C11" s="24">
        <v>10</v>
      </c>
      <c r="D11" s="25"/>
    </row>
    <row r="12" spans="1:5">
      <c r="A12" s="26" t="s">
        <v>11</v>
      </c>
      <c r="B12" s="27">
        <v>4</v>
      </c>
      <c r="C12" s="28"/>
      <c r="D12" s="29"/>
    </row>
    <row r="13" spans="1:5">
      <c r="A13" s="21" t="s">
        <v>87</v>
      </c>
      <c r="B13" s="18">
        <v>4</v>
      </c>
      <c r="C13" s="19">
        <f>(IF(C17="",$B14*C14,0)+IF(C17="",$B15*C15,0)+IF(C17="",$B16*C16,0)+$B17*C17)/$B13</f>
        <v>0</v>
      </c>
      <c r="D13" s="20"/>
    </row>
    <row r="14" spans="1:5">
      <c r="A14" s="22" t="s">
        <v>8</v>
      </c>
      <c r="B14" s="23">
        <v>1</v>
      </c>
      <c r="C14" s="24"/>
      <c r="D14" s="25"/>
    </row>
    <row r="15" spans="1:5">
      <c r="A15" s="22" t="s">
        <v>9</v>
      </c>
      <c r="B15" s="23">
        <v>1</v>
      </c>
      <c r="C15" s="24"/>
      <c r="D15" s="25"/>
    </row>
    <row r="16" spans="1:5">
      <c r="A16" s="22" t="s">
        <v>10</v>
      </c>
      <c r="B16" s="23">
        <v>2</v>
      </c>
      <c r="C16" s="24"/>
      <c r="D16" s="25"/>
    </row>
    <row r="17" spans="1:5">
      <c r="A17" s="26" t="s">
        <v>11</v>
      </c>
      <c r="B17" s="27">
        <v>4</v>
      </c>
      <c r="C17" s="28"/>
      <c r="D17" s="29"/>
    </row>
    <row r="18" spans="1:5">
      <c r="A18" s="21" t="s">
        <v>88</v>
      </c>
      <c r="B18" s="18">
        <v>4</v>
      </c>
      <c r="C18" s="19">
        <f>(IF(C21="",$B19*C19,0)+IF(C21="",$B20*C20,0)+$B21*C21)/$B18</f>
        <v>0</v>
      </c>
      <c r="D18" s="20"/>
    </row>
    <row r="19" spans="1:5">
      <c r="A19" s="22" t="s">
        <v>8</v>
      </c>
      <c r="B19" s="23">
        <v>2</v>
      </c>
      <c r="C19" s="24"/>
      <c r="D19" s="25"/>
    </row>
    <row r="20" spans="1:5">
      <c r="A20" s="22" t="s">
        <v>9</v>
      </c>
      <c r="B20" s="23">
        <v>2</v>
      </c>
      <c r="C20" s="24"/>
      <c r="D20" s="25"/>
    </row>
    <row r="21" spans="1:5">
      <c r="A21" s="26" t="s">
        <v>11</v>
      </c>
      <c r="B21" s="27">
        <v>4</v>
      </c>
      <c r="C21" s="28"/>
      <c r="D21" s="29"/>
    </row>
    <row r="22" spans="1:5">
      <c r="A22" s="17" t="s">
        <v>89</v>
      </c>
      <c r="B22" s="18">
        <v>2</v>
      </c>
      <c r="C22" s="19">
        <f>(IF(C25="",$B23*C23,0)+IF(C25="",$B24*C24,0)+$B25*C25)/$B22</f>
        <v>0</v>
      </c>
      <c r="D22" s="20"/>
    </row>
    <row r="23" spans="1:5">
      <c r="A23" s="22" t="s">
        <v>8</v>
      </c>
      <c r="B23" s="23">
        <v>1</v>
      </c>
      <c r="C23" s="24">
        <v>10</v>
      </c>
      <c r="D23" s="25"/>
    </row>
    <row r="24" spans="1:5">
      <c r="A24" s="22" t="s">
        <v>9</v>
      </c>
      <c r="B24" s="23">
        <v>1</v>
      </c>
      <c r="C24" s="24">
        <v>10</v>
      </c>
      <c r="D24" s="25"/>
    </row>
    <row r="25" spans="1:5">
      <c r="A25" s="26" t="s">
        <v>11</v>
      </c>
      <c r="B25" s="27">
        <v>2</v>
      </c>
      <c r="C25" s="28"/>
      <c r="D25" s="29"/>
    </row>
    <row r="26" spans="1:5">
      <c r="A26" s="5" t="s">
        <v>18</v>
      </c>
      <c r="B26" s="6">
        <f>$B27+$B35+$B43+$B52</f>
        <v>0</v>
      </c>
      <c r="C26" s="7">
        <f>($B27*C27+$B35*C35+$B43*C43+$B52*C52)/$B26</f>
        <v>0</v>
      </c>
      <c r="D26" s="8"/>
    </row>
    <row r="27" spans="1:5">
      <c r="A27" s="13" t="s">
        <v>90</v>
      </c>
      <c r="B27" s="14">
        <v>6</v>
      </c>
      <c r="C27" s="15">
        <f>($B28*C28+$B32*C32)/$B27</f>
        <v>0</v>
      </c>
      <c r="D27" s="16">
        <f>IF(C27&lt;6,0,IF(C27&gt;=10,300,IF(C26&gt;=10,200,0)))</f>
        <v>0</v>
      </c>
      <c r="E27" s="4">
        <f>IF(D27=300,"UE validée",IF(D27=200,"UE validée par compensation sur le semestre",IF(D27=100,"UE validée par compensation sur l'année",IF(D27=0,"UE non validée",""))))</f>
        <v>0</v>
      </c>
    </row>
    <row r="28" spans="1:5">
      <c r="A28" s="17" t="s">
        <v>91</v>
      </c>
      <c r="B28" s="18">
        <v>4</v>
      </c>
      <c r="C28" s="19">
        <f>($B29*C29+IF(C31="",$B30*C30,0)+$B31*C31)/$B28</f>
        <v>0</v>
      </c>
      <c r="D28" s="20"/>
    </row>
    <row r="29" spans="1:5">
      <c r="A29" s="22" t="s">
        <v>15</v>
      </c>
      <c r="B29" s="23">
        <v>2</v>
      </c>
      <c r="C29" s="24">
        <v>10</v>
      </c>
      <c r="D29" s="25"/>
    </row>
    <row r="30" spans="1:5">
      <c r="A30" s="22" t="s">
        <v>9</v>
      </c>
      <c r="B30" s="23">
        <v>2</v>
      </c>
      <c r="C30" s="24">
        <v>10</v>
      </c>
      <c r="D30" s="25"/>
    </row>
    <row r="31" spans="1:5">
      <c r="A31" s="26" t="s">
        <v>11</v>
      </c>
      <c r="B31" s="27">
        <v>2</v>
      </c>
      <c r="C31" s="28"/>
      <c r="D31" s="29"/>
    </row>
    <row r="32" spans="1:5">
      <c r="A32" s="17" t="s">
        <v>92</v>
      </c>
      <c r="B32" s="18">
        <v>2</v>
      </c>
      <c r="C32" s="19">
        <f>($B33*C33+$B34*C34)/$B32</f>
        <v>0</v>
      </c>
      <c r="D32" s="20"/>
    </row>
    <row r="33" spans="1:5">
      <c r="A33" s="22" t="s">
        <v>15</v>
      </c>
      <c r="B33" s="23">
        <v>1</v>
      </c>
      <c r="C33" s="24">
        <v>10</v>
      </c>
      <c r="D33" s="25"/>
    </row>
    <row r="34" spans="1:5">
      <c r="A34" s="22" t="s">
        <v>25</v>
      </c>
      <c r="B34" s="23">
        <v>1</v>
      </c>
      <c r="C34" s="24">
        <v>10</v>
      </c>
      <c r="D34" s="25"/>
    </row>
    <row r="35" spans="1:5">
      <c r="A35" s="13" t="s">
        <v>93</v>
      </c>
      <c r="B35" s="14">
        <v>6</v>
      </c>
      <c r="C35" s="15">
        <f>($B36*C36+$B39*C39)/$B35</f>
        <v>0</v>
      </c>
      <c r="D35" s="16">
        <f>IF(C35&lt;6,0,IF(C35&gt;=10,300,IF(C26&gt;=10,200,0)))</f>
        <v>0</v>
      </c>
      <c r="E35" s="4">
        <f>IF(D35=300,"UE validée",IF(D35=200,"UE validée par compensation sur le semestre",IF(D35=100,"UE validée par compensation sur l'année",IF(D35=0,"UE non validée",""))))</f>
        <v>0</v>
      </c>
    </row>
    <row r="36" spans="1:5">
      <c r="A36" s="17" t="s">
        <v>94</v>
      </c>
      <c r="B36" s="18">
        <v>3</v>
      </c>
      <c r="C36" s="19">
        <f>($B37*C37+$B38*C38)/$B36</f>
        <v>0</v>
      </c>
      <c r="D36" s="20"/>
    </row>
    <row r="37" spans="1:5">
      <c r="A37" s="22" t="s">
        <v>15</v>
      </c>
      <c r="B37" s="23">
        <v>1.5</v>
      </c>
      <c r="C37" s="24">
        <v>10</v>
      </c>
      <c r="D37" s="25"/>
    </row>
    <row r="38" spans="1:5">
      <c r="A38" s="22" t="s">
        <v>25</v>
      </c>
      <c r="B38" s="23">
        <v>1.5</v>
      </c>
      <c r="C38" s="24">
        <v>10</v>
      </c>
      <c r="D38" s="25"/>
    </row>
    <row r="39" spans="1:5">
      <c r="A39" s="17" t="s">
        <v>95</v>
      </c>
      <c r="B39" s="18">
        <v>3</v>
      </c>
      <c r="C39" s="19">
        <f>($B40*C40+IF(C42="",$B41*C41,0)+$B42*C42)/$B39</f>
        <v>0</v>
      </c>
      <c r="D39" s="20"/>
    </row>
    <row r="40" spans="1:5">
      <c r="A40" s="22" t="s">
        <v>15</v>
      </c>
      <c r="B40" s="23">
        <v>1.2</v>
      </c>
      <c r="C40" s="24">
        <v>10</v>
      </c>
      <c r="D40" s="25"/>
    </row>
    <row r="41" spans="1:5">
      <c r="A41" s="22" t="s">
        <v>9</v>
      </c>
      <c r="B41" s="23">
        <v>1.8</v>
      </c>
      <c r="C41" s="24">
        <v>10</v>
      </c>
      <c r="D41" s="25"/>
    </row>
    <row r="42" spans="1:5">
      <c r="A42" s="26" t="s">
        <v>11</v>
      </c>
      <c r="B42" s="27">
        <v>1.8</v>
      </c>
      <c r="C42" s="28"/>
      <c r="D42" s="29"/>
    </row>
    <row r="43" spans="1:5">
      <c r="A43" s="13" t="s">
        <v>96</v>
      </c>
      <c r="B43" s="14">
        <v>6</v>
      </c>
      <c r="C43" s="15">
        <f>($B44*C44+$B48*C48)/$B43</f>
        <v>0</v>
      </c>
      <c r="D43" s="16">
        <f>IF(C43&lt;6,0,IF(C43&gt;=10,300,IF(C26&gt;=10,200,0)))</f>
        <v>0</v>
      </c>
      <c r="E43" s="4">
        <f>IF(D43=300,"UE validée",IF(D43=200,"UE validée par compensation sur le semestre",IF(D43=100,"UE validée par compensation sur l'année",IF(D43=0,"UE non validée",""))))</f>
        <v>0</v>
      </c>
    </row>
    <row r="44" spans="1:5">
      <c r="A44" s="17" t="s">
        <v>97</v>
      </c>
      <c r="B44" s="18">
        <v>4</v>
      </c>
      <c r="C44" s="19">
        <f>($B45*C45+IF(C47="",$B46*C46,0)+$B47*C47)/$B44</f>
        <v>0</v>
      </c>
      <c r="D44" s="20"/>
    </row>
    <row r="45" spans="1:5">
      <c r="A45" s="22" t="s">
        <v>15</v>
      </c>
      <c r="B45" s="23">
        <v>2</v>
      </c>
      <c r="C45" s="24">
        <v>10</v>
      </c>
      <c r="D45" s="25"/>
    </row>
    <row r="46" spans="1:5">
      <c r="A46" s="22" t="s">
        <v>9</v>
      </c>
      <c r="B46" s="23">
        <v>2</v>
      </c>
      <c r="C46" s="24">
        <v>10</v>
      </c>
      <c r="D46" s="25"/>
    </row>
    <row r="47" spans="1:5">
      <c r="A47" s="26" t="s">
        <v>11</v>
      </c>
      <c r="B47" s="27">
        <v>2</v>
      </c>
      <c r="C47" s="28"/>
      <c r="D47" s="29"/>
    </row>
    <row r="48" spans="1:5">
      <c r="A48" s="17" t="s">
        <v>98</v>
      </c>
      <c r="B48" s="18">
        <v>2</v>
      </c>
      <c r="C48" s="19">
        <f>(IF(C51="",$B49*C49,0)+$B50*C50+$B51*C51)/$B48</f>
        <v>0</v>
      </c>
      <c r="D48" s="20"/>
    </row>
    <row r="49" spans="1:5">
      <c r="A49" s="22" t="s">
        <v>8</v>
      </c>
      <c r="B49" s="23">
        <v>1</v>
      </c>
      <c r="C49" s="24">
        <v>10</v>
      </c>
      <c r="D49" s="25"/>
    </row>
    <row r="50" spans="1:5">
      <c r="A50" s="22" t="s">
        <v>25</v>
      </c>
      <c r="B50" s="23">
        <v>1</v>
      </c>
      <c r="C50" s="24">
        <v>10</v>
      </c>
      <c r="D50" s="25"/>
    </row>
    <row r="51" spans="1:5">
      <c r="A51" s="26" t="s">
        <v>11</v>
      </c>
      <c r="B51" s="27">
        <v>1</v>
      </c>
      <c r="C51" s="28"/>
      <c r="D51" s="29"/>
    </row>
    <row r="52" spans="1:5">
      <c r="A52" s="13" t="s">
        <v>99</v>
      </c>
      <c r="B52" s="14">
        <v>6</v>
      </c>
      <c r="C52" s="15">
        <f>($B53*C53)/$B52</f>
        <v>0</v>
      </c>
      <c r="D52" s="16">
        <f>IF(C52&lt;6,0,IF(C52&gt;=10,300,IF(C26&gt;=10,200,0)))</f>
        <v>0</v>
      </c>
      <c r="E52" s="4">
        <f>IF(D52=300,"UE validée",IF(D52=200,"UE validée par compensation sur le semestre",IF(D52=100,"UE validée par compensation sur l'année",IF(D52=0,"UE non validée",""))))</f>
        <v>0</v>
      </c>
    </row>
    <row r="53" spans="1:5">
      <c r="A53" s="17" t="s">
        <v>100</v>
      </c>
      <c r="B53" s="18">
        <v>6</v>
      </c>
      <c r="C53" s="19">
        <f>($B54*C54)/$B53</f>
        <v>0</v>
      </c>
      <c r="D53" s="20"/>
    </row>
    <row r="54" spans="1:5">
      <c r="A54" s="22" t="s">
        <v>15</v>
      </c>
      <c r="B54" s="23">
        <v>3</v>
      </c>
      <c r="C54" s="24">
        <v>10</v>
      </c>
      <c r="D54" s="25"/>
    </row>
    <row r="55" spans="1:5">
      <c r="A55" s="9" t="s">
        <v>101</v>
      </c>
      <c r="B55" s="10">
        <v>30</v>
      </c>
      <c r="C55" s="11">
        <f>($B57*C57+$B61*C61)/$B55</f>
        <v>0</v>
      </c>
      <c r="D55" s="12">
        <f>MIN(D57,D61)</f>
        <v>0</v>
      </c>
      <c r="E55" s="4">
        <f>IF(D55&gt;0,"Semestre validé","Semestre non validé")</f>
        <v>0</v>
      </c>
    </row>
    <row r="56" spans="1:5">
      <c r="A56" s="5" t="s">
        <v>18</v>
      </c>
      <c r="B56" s="6">
        <f>$B57+$B61</f>
        <v>0</v>
      </c>
      <c r="C56" s="7">
        <f>($B57*C57+$B61*C61)/$B56</f>
        <v>0</v>
      </c>
      <c r="D56" s="8"/>
    </row>
    <row r="57" spans="1:5">
      <c r="A57" s="13" t="s">
        <v>102</v>
      </c>
      <c r="B57" s="14">
        <v>15</v>
      </c>
      <c r="C57" s="15">
        <f>($B58*C58)/$B57</f>
        <v>0</v>
      </c>
      <c r="D57" s="16">
        <f>IF(C57&lt;6,0,IF(C57&gt;=10,300,IF(C56&gt;=10,200,0)))</f>
        <v>0</v>
      </c>
      <c r="E57" s="4">
        <f>IF(D57=300,"UE validée",IF(D57=200,"UE validée par compensation sur le semestre",IF(D57=100,"UE validée par compensation sur l'année",IF(D57=0,"UE non validée",""))))</f>
        <v>0</v>
      </c>
    </row>
    <row r="58" spans="1:5">
      <c r="A58" s="17" t="s">
        <v>103</v>
      </c>
      <c r="B58" s="18">
        <v>15</v>
      </c>
      <c r="C58" s="19">
        <f>(IF(C60="",$B59*C59,0)+$B60*C60)/$B58</f>
        <v>0</v>
      </c>
      <c r="D58" s="20"/>
    </row>
    <row r="59" spans="1:5">
      <c r="A59" s="22" t="s">
        <v>57</v>
      </c>
      <c r="B59" s="23">
        <v>15</v>
      </c>
      <c r="C59" s="24">
        <v>10</v>
      </c>
      <c r="D59" s="25"/>
    </row>
    <row r="60" spans="1:5">
      <c r="A60" s="26" t="s">
        <v>11</v>
      </c>
      <c r="B60" s="27">
        <v>15</v>
      </c>
      <c r="C60" s="28"/>
      <c r="D60" s="29"/>
    </row>
    <row r="61" spans="1:5">
      <c r="A61" s="13" t="s">
        <v>104</v>
      </c>
      <c r="B61" s="14">
        <v>15</v>
      </c>
      <c r="C61" s="15">
        <f>($B62*C62+$B65*C65)/$B61</f>
        <v>0</v>
      </c>
      <c r="D61" s="16">
        <f>IF(C61&lt;6,0,IF(C61&gt;=10,300,IF(C56&gt;=10,200,0)))</f>
        <v>0</v>
      </c>
      <c r="E61" s="4">
        <f>IF(D61=300,"UE validée",IF(D61=200,"UE validée par compensation sur le semestre",IF(D61=100,"UE validée par compensation sur l'année",IF(D61=0,"UE non validée",""))))</f>
        <v>0</v>
      </c>
    </row>
    <row r="62" spans="1:5">
      <c r="A62" s="17" t="s">
        <v>105</v>
      </c>
      <c r="B62" s="18">
        <v>12</v>
      </c>
      <c r="C62" s="19">
        <f>(IF(C64="",$B63*C63,0)+$B64*C64)/$B62</f>
        <v>0</v>
      </c>
      <c r="D62" s="20"/>
    </row>
    <row r="63" spans="1:5">
      <c r="A63" s="22" t="s">
        <v>57</v>
      </c>
      <c r="B63" s="23">
        <v>12</v>
      </c>
      <c r="C63" s="24">
        <v>10</v>
      </c>
      <c r="D63" s="25"/>
    </row>
    <row r="64" spans="1:5">
      <c r="A64" s="26" t="s">
        <v>11</v>
      </c>
      <c r="B64" s="27">
        <v>12</v>
      </c>
      <c r="C64" s="28"/>
      <c r="D64" s="29"/>
    </row>
    <row r="65" spans="1:4">
      <c r="A65" s="17" t="s">
        <v>106</v>
      </c>
      <c r="B65" s="18">
        <v>3</v>
      </c>
      <c r="C65" s="19">
        <f>(IF(C67="",$B66*C66,0)+$B67*C67)/$B65</f>
        <v>0</v>
      </c>
      <c r="D65" s="20"/>
    </row>
    <row r="66" spans="1:4">
      <c r="A66" s="22" t="s">
        <v>57</v>
      </c>
      <c r="B66" s="23">
        <v>3</v>
      </c>
      <c r="C66" s="24">
        <v>10</v>
      </c>
      <c r="D66" s="25"/>
    </row>
    <row r="67" spans="1:4">
      <c r="A67" s="26" t="s">
        <v>11</v>
      </c>
      <c r="B67" s="27">
        <v>3</v>
      </c>
      <c r="C67" s="28"/>
      <c r="D67" s="29"/>
    </row>
  </sheetData>
  <conditionalFormatting sqref="C1">
    <cfRule type="cellIs" dxfId="0" priority="1" operator="greaterThanOrEqual">
      <formula>D1</formula>
    </cfRule>
  </conditionalFormatting>
  <conditionalFormatting sqref="C22">
    <cfRule type="cellIs" dxfId="1" priority="5" operator="lessThan">
      <formula>10</formula>
    </cfRule>
  </conditionalFormatting>
  <conditionalFormatting sqref="C27">
    <cfRule type="cellIs" dxfId="0" priority="6" operator="greaterThanOrEqual">
      <formula>D27</formula>
    </cfRule>
  </conditionalFormatting>
  <conditionalFormatting sqref="C28">
    <cfRule type="cellIs" dxfId="1" priority="7" operator="lessThan">
      <formula>10</formula>
    </cfRule>
  </conditionalFormatting>
  <conditionalFormatting sqref="C32">
    <cfRule type="cellIs" dxfId="1" priority="8" operator="lessThan">
      <formula>10</formula>
    </cfRule>
  </conditionalFormatting>
  <conditionalFormatting sqref="C35">
    <cfRule type="cellIs" dxfId="0" priority="9" operator="greaterThanOrEqual">
      <formula>D35</formula>
    </cfRule>
  </conditionalFormatting>
  <conditionalFormatting sqref="C36">
    <cfRule type="cellIs" dxfId="1" priority="10" operator="lessThan">
      <formula>10</formula>
    </cfRule>
  </conditionalFormatting>
  <conditionalFormatting sqref="C39">
    <cfRule type="cellIs" dxfId="1" priority="11" operator="lessThan">
      <formula>10</formula>
    </cfRule>
  </conditionalFormatting>
  <conditionalFormatting sqref="C4">
    <cfRule type="cellIs" dxfId="0" priority="2" operator="greaterThanOrEqual">
      <formula>D4</formula>
    </cfRule>
  </conditionalFormatting>
  <conditionalFormatting sqref="C43">
    <cfRule type="cellIs" dxfId="0" priority="12" operator="greaterThanOrEqual">
      <formula>D43</formula>
    </cfRule>
  </conditionalFormatting>
  <conditionalFormatting sqref="C44">
    <cfRule type="cellIs" dxfId="1" priority="13" operator="lessThan">
      <formula>10</formula>
    </cfRule>
  </conditionalFormatting>
  <conditionalFormatting sqref="C48">
    <cfRule type="cellIs" dxfId="1" priority="14" operator="lessThan">
      <formula>10</formula>
    </cfRule>
  </conditionalFormatting>
  <conditionalFormatting sqref="C52">
    <cfRule type="cellIs" dxfId="0" priority="15" operator="greaterThanOrEqual">
      <formula>D52</formula>
    </cfRule>
  </conditionalFormatting>
  <conditionalFormatting sqref="C53">
    <cfRule type="cellIs" dxfId="1" priority="16" operator="lessThan">
      <formula>10</formula>
    </cfRule>
  </conditionalFormatting>
  <conditionalFormatting sqref="C55">
    <cfRule type="cellIs" dxfId="0" priority="17" operator="greaterThanOrEqual">
      <formula>D55</formula>
    </cfRule>
  </conditionalFormatting>
  <conditionalFormatting sqref="C57">
    <cfRule type="cellIs" dxfId="0" priority="18" operator="greaterThanOrEqual">
      <formula>D57</formula>
    </cfRule>
  </conditionalFormatting>
  <conditionalFormatting sqref="C58">
    <cfRule type="cellIs" dxfId="1" priority="19" operator="lessThan">
      <formula>10</formula>
    </cfRule>
  </conditionalFormatting>
  <conditionalFormatting sqref="C6">
    <cfRule type="cellIs" dxfId="0" priority="3" operator="greaterThanOrEqual">
      <formula>D6</formula>
    </cfRule>
  </conditionalFormatting>
  <conditionalFormatting sqref="C61">
    <cfRule type="cellIs" dxfId="0" priority="20" operator="greaterThanOrEqual">
      <formula>D61</formula>
    </cfRule>
  </conditionalFormatting>
  <conditionalFormatting sqref="C62">
    <cfRule type="cellIs" dxfId="1" priority="21" operator="lessThan">
      <formula>10</formula>
    </cfRule>
  </conditionalFormatting>
  <conditionalFormatting sqref="C65">
    <cfRule type="cellIs" dxfId="1" priority="22" operator="lessThan">
      <formula>10</formula>
    </cfRule>
  </conditionalFormatting>
  <conditionalFormatting sqref="C7">
    <cfRule type="cellIs" dxfId="1" priority="4" operator="lessThan">
      <formula>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Lisez-moi</vt:lpstr>
      <vt:lpstr>L1</vt:lpstr>
      <vt:lpstr>L2</vt:lpstr>
      <vt:lpstr>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2021-11-16T15:36:42Z</dcterms:created>
  <dcterms:modified xsi:type="dcterms:W3CDTF">2021-11-16T15:36:42Z</dcterms:modified>
</cp:coreProperties>
</file>