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sez-moi" sheetId="1" r:id="rId1"/>
    <sheet name="L1" sheetId="2" r:id="rId2"/>
    <sheet name="L2" sheetId="3" r:id="rId3"/>
    <sheet name="L3" sheetId="4" r:id="rId4"/>
  </sheets>
  <calcPr calcId="124519" fullCalcOnLoad="1"/>
</workbook>
</file>

<file path=xl/sharedStrings.xml><?xml version="1.0" encoding="utf-8"?>
<sst xmlns="http://schemas.openxmlformats.org/spreadsheetml/2006/main" count="299" uniqueCount="123">
  <si>
    <t>Année de L1</t>
  </si>
  <si>
    <t>Catégorie transversale (récapitulatif annuel)</t>
  </si>
  <si>
    <t>Catégorie spécifique (récapitulatif annuel)</t>
  </si>
  <si>
    <t>Semestre 1</t>
  </si>
  <si>
    <t>Catégorie transversale</t>
  </si>
  <si>
    <t>UE Enseignements interculturels 1</t>
  </si>
  <si>
    <t>EC Langues étrangères 1</t>
  </si>
  <si>
    <t>Choix Allemand 1</t>
  </si>
  <si>
    <t>1e session : CC1</t>
  </si>
  <si>
    <t>1e session : CC2</t>
  </si>
  <si>
    <t>1e session : CC3</t>
  </si>
  <si>
    <t>2e session : CT</t>
  </si>
  <si>
    <t>Choix Français 1</t>
  </si>
  <si>
    <t>Choix Chinois 1</t>
  </si>
  <si>
    <t>EC Management interculturel et civilisation 1</t>
  </si>
  <si>
    <t>1e session : CC1 (non rattrapable)</t>
  </si>
  <si>
    <t>UE Anglais 1</t>
  </si>
  <si>
    <t>EC Anglais 1</t>
  </si>
  <si>
    <t>Catégorie spécifique</t>
  </si>
  <si>
    <t>UE Mathématiques et informatique 1</t>
  </si>
  <si>
    <t>EC Mathématiques de gestion</t>
  </si>
  <si>
    <t>EC Informatique de gestion et technologies du web</t>
  </si>
  <si>
    <t>UE Environnement des entreprises 1</t>
  </si>
  <si>
    <t>EC Investissements et finances</t>
  </si>
  <si>
    <t>EC Connaissance des entreprises</t>
  </si>
  <si>
    <t>1e session : CC2 (non rattrapable)</t>
  </si>
  <si>
    <t>EC Gestion des opérations</t>
  </si>
  <si>
    <t>UE Techniques de base de la gestion et de la logistique 1</t>
  </si>
  <si>
    <t>EC Comptabilité générale</t>
  </si>
  <si>
    <t>EC Économie des transports et logistique internationale</t>
  </si>
  <si>
    <t>Semestre 2</t>
  </si>
  <si>
    <t>UE Enseignements interculturels 2</t>
  </si>
  <si>
    <t>EC Langues étrangères 2</t>
  </si>
  <si>
    <t>Choix Allemand 2</t>
  </si>
  <si>
    <t>Choix Français 2</t>
  </si>
  <si>
    <t>Choix Chinois 2</t>
  </si>
  <si>
    <t>EC Management interculturel et civilisation 2</t>
  </si>
  <si>
    <t>UE Anglais 2</t>
  </si>
  <si>
    <t>EC Anglais 2</t>
  </si>
  <si>
    <t>UE Mathématiques et informatique 2</t>
  </si>
  <si>
    <t>EC Probabilités et statistiques</t>
  </si>
  <si>
    <t>EC Mathématiques financières</t>
  </si>
  <si>
    <t>EC Bases de données relationnelles</t>
  </si>
  <si>
    <t>UE Environnement des entreprises 2</t>
  </si>
  <si>
    <t>EC Marketing 1 : fondements du marketing</t>
  </si>
  <si>
    <t>EC Gestion des ressources humaines 1</t>
  </si>
  <si>
    <t>EC Microéconomie</t>
  </si>
  <si>
    <t>UE Techniques de base de la gestion 2</t>
  </si>
  <si>
    <t>EC Droit des affaires</t>
  </si>
  <si>
    <t>EC Comptes annuels</t>
  </si>
  <si>
    <t>Année de L2</t>
  </si>
  <si>
    <t>Semestre 3</t>
  </si>
  <si>
    <t>UE Langues étrangères 3</t>
  </si>
  <si>
    <t>EC Langues étrangères 3</t>
  </si>
  <si>
    <t>Choix Allemand 3</t>
  </si>
  <si>
    <t>1e session : ET</t>
  </si>
  <si>
    <t>Choix Français 3</t>
  </si>
  <si>
    <t>Choix Chinois 3</t>
  </si>
  <si>
    <t>EC Anglais 3</t>
  </si>
  <si>
    <t>UE Enseignements interculturels 3 et projet 1</t>
  </si>
  <si>
    <t>EC Management interculturel et civilisation 3</t>
  </si>
  <si>
    <t>EC Notions de base de gestion de projet 1</t>
  </si>
  <si>
    <t>UE Mathématiques et informatique 3</t>
  </si>
  <si>
    <t>EC Informatique pour l'économie</t>
  </si>
  <si>
    <t>EC Progiciel de gestion intégré SAP</t>
  </si>
  <si>
    <t>EC Recherche opérationnelle</t>
  </si>
  <si>
    <t>UE Logistique interne</t>
  </si>
  <si>
    <t>EC Roulements et flux de matières internes</t>
  </si>
  <si>
    <t>EC Gestion des stocks et utilisation</t>
  </si>
  <si>
    <t>UE Comptabilité et droit</t>
  </si>
  <si>
    <t>EC Comptabilité analytique</t>
  </si>
  <si>
    <t>EC Bilan financier</t>
  </si>
  <si>
    <t>EC Introduction au droit allemand</t>
  </si>
  <si>
    <t>Semestre 4</t>
  </si>
  <si>
    <t>UE Langues étrangères 4</t>
  </si>
  <si>
    <t>EC Langues étrangères 4</t>
  </si>
  <si>
    <t>Choix Allemand 4</t>
  </si>
  <si>
    <t>Choix Français 4</t>
  </si>
  <si>
    <t>Choix Chinois 4</t>
  </si>
  <si>
    <t>EC Anglais 4</t>
  </si>
  <si>
    <t>UE Enseignements interculturels 4 et projet 2</t>
  </si>
  <si>
    <t>EC Management interculturel et civilisation 4</t>
  </si>
  <si>
    <t>EC Projet d'étude</t>
  </si>
  <si>
    <t>UE Gestion logistique</t>
  </si>
  <si>
    <t>EC Marchés et services logistiques</t>
  </si>
  <si>
    <t>EC Organisation logistique et contrôle</t>
  </si>
  <si>
    <t>EC Droit pour la logistique</t>
  </si>
  <si>
    <t>UE Module optionnel</t>
  </si>
  <si>
    <t>EC Module optionnel</t>
  </si>
  <si>
    <t>UE Séminaire</t>
  </si>
  <si>
    <t>EC Séminaire de logistique</t>
  </si>
  <si>
    <t>Année de L3</t>
  </si>
  <si>
    <t>Semestre 5</t>
  </si>
  <si>
    <t>UE Langues étrangères 5</t>
  </si>
  <si>
    <t>EC Langues étrangères 5</t>
  </si>
  <si>
    <t>Choix Allemand 5</t>
  </si>
  <si>
    <t>Choix Français 5</t>
  </si>
  <si>
    <t>Choix Chinois 5</t>
  </si>
  <si>
    <t>EC Anglais 5</t>
  </si>
  <si>
    <t>UE Gestion de projet 3</t>
  </si>
  <si>
    <t>EC Gestion de projet 3</t>
  </si>
  <si>
    <t>UE Politique d'entreprise</t>
  </si>
  <si>
    <t>EC Management international</t>
  </si>
  <si>
    <t>1e session : CT</t>
  </si>
  <si>
    <t>EC Management d'équipe et de projet</t>
  </si>
  <si>
    <t>UE Gestion commerciale et achats</t>
  </si>
  <si>
    <t>EC Achats et approvisionnement</t>
  </si>
  <si>
    <t>EC Nouvelles formes d'organisation</t>
  </si>
  <si>
    <t>UE Gestion industrielle et logistique</t>
  </si>
  <si>
    <t>EC Gestion de la qualité</t>
  </si>
  <si>
    <t>EC Audit des performances logistiques</t>
  </si>
  <si>
    <t>EC Études de cas logistiques</t>
  </si>
  <si>
    <t>2e session : CT/Dossier</t>
  </si>
  <si>
    <t>UE Techniques et langages de gestion</t>
  </si>
  <si>
    <t>EC Simulation de gestion</t>
  </si>
  <si>
    <t>EC VBA et outils bureautiques avancés</t>
  </si>
  <si>
    <t>Semestre 6</t>
  </si>
  <si>
    <t>UE Stage et rapport de licence</t>
  </si>
  <si>
    <t>EC Stage</t>
  </si>
  <si>
    <t>EC Rapport sur le stage et les expériences interculturelles</t>
  </si>
  <si>
    <t>UE Mémoire et séminaire de fin d'études de licence</t>
  </si>
  <si>
    <t>EC Mémoire de fin d'études de licence</t>
  </si>
  <si>
    <t>EC Séminaire de fin d'études de licence</t>
  </si>
</sst>
</file>

<file path=xl/styles.xml><?xml version="1.0" encoding="utf-8"?>
<styleSheet xmlns="http://schemas.openxmlformats.org/spreadsheetml/2006/main">
  <numFmts count="2"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  <numFmt numFmtId="164" formatCode="#.#### &quot;ECTS&quot;"/>
    <numFmt numFmtId="165" formatCode="#0.00"/>
  </numFmts>
  <fonts count="4">
    <font>
      <sz val="11"/>
      <color theme="1"/>
      <name val="Helvetica"/>
      <family val="2"/>
    </font>
    <font>
      <b/>
      <sz val="11"/>
      <color rgb="FFFFFF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3494"/>
        <bgColor indexed="64"/>
      </patternFill>
    </fill>
    <fill>
      <patternFill patternType="solid">
        <fgColor rgb="FF41B6C4"/>
        <bgColor indexed="64"/>
      </patternFill>
    </fill>
    <fill>
      <patternFill patternType="solid">
        <fgColor rgb="FF2C7FB8"/>
        <bgColor indexed="64"/>
      </patternFill>
    </fill>
    <fill>
      <patternFill patternType="solid">
        <fgColor rgb="FF7FCDBB"/>
        <bgColor indexed="64"/>
      </patternFill>
    </fill>
    <fill>
      <patternFill patternType="solid">
        <fgColor rgb="FFC7E9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0" borderId="0" xfId="0" applyFont="1" applyAlignment="1">
      <alignment horizontal="left" indent="1"/>
    </xf>
    <xf numFmtId="0" fontId="2" fillId="3" borderId="0" xfId="0" applyFont="1" applyFill="1" applyAlignment="1">
      <alignment horizontal="left" indent="2"/>
    </xf>
    <xf numFmtId="164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0" fontId="1" fillId="4" borderId="0" xfId="0" applyFont="1" applyFill="1" applyAlignment="1">
      <alignment horizontal="left" indent="1"/>
    </xf>
    <xf numFmtId="164" fontId="1" fillId="4" borderId="0" xfId="0" applyNumberFormat="1" applyFont="1" applyFill="1"/>
    <xf numFmtId="165" fontId="1" fillId="4" borderId="0" xfId="0" applyNumberFormat="1" applyFont="1" applyFill="1"/>
    <xf numFmtId="0" fontId="1" fillId="4" borderId="0" xfId="0" applyFont="1" applyFill="1"/>
    <xf numFmtId="0" fontId="2" fillId="5" borderId="0" xfId="0" applyFont="1" applyFill="1" applyAlignment="1">
      <alignment horizontal="left" indent="3"/>
    </xf>
    <xf numFmtId="164" fontId="2" fillId="5" borderId="0" xfId="0" applyNumberFormat="1" applyFont="1" applyFill="1"/>
    <xf numFmtId="165" fontId="2" fillId="5" borderId="0" xfId="0" applyNumberFormat="1" applyFont="1" applyFill="1"/>
    <xf numFmtId="0" fontId="2" fillId="5" borderId="0" xfId="0" applyFont="1" applyFill="1"/>
    <xf numFmtId="0" fontId="3" fillId="6" borderId="0" xfId="0" applyFont="1" applyFill="1" applyAlignment="1">
      <alignment horizontal="left" indent="4"/>
    </xf>
    <xf numFmtId="164" fontId="3" fillId="6" borderId="0" xfId="0" applyNumberFormat="1" applyFont="1" applyFill="1"/>
    <xf numFmtId="165" fontId="3" fillId="6" borderId="0" xfId="0" applyNumberFormat="1" applyFont="1" applyFill="1"/>
    <xf numFmtId="0" fontId="3" fillId="6" borderId="0" xfId="0" applyFont="1" applyFill="1"/>
    <xf numFmtId="0" fontId="3" fillId="6" borderId="0" xfId="0" applyFont="1" applyFill="1" applyAlignment="1">
      <alignment horizontal="left" indent="5"/>
    </xf>
    <xf numFmtId="0" fontId="3" fillId="7" borderId="0" xfId="0" applyFont="1" applyFill="1" applyAlignment="1">
      <alignment horizontal="left" indent="5"/>
    </xf>
    <xf numFmtId="164" fontId="3" fillId="7" borderId="0" xfId="0" applyNumberFormat="1" applyFont="1" applyFill="1"/>
    <xf numFmtId="165" fontId="3" fillId="7" borderId="0" xfId="0" applyNumberFormat="1" applyFont="1" applyFill="1"/>
    <xf numFmtId="0" fontId="3" fillId="7" borderId="0" xfId="0" applyFont="1" applyFill="1"/>
    <xf numFmtId="0" fontId="3" fillId="8" borderId="0" xfId="0" applyFont="1" applyFill="1" applyAlignment="1">
      <alignment horizontal="left" indent="5"/>
    </xf>
    <xf numFmtId="164" fontId="3" fillId="8" borderId="0" xfId="0" applyNumberFormat="1" applyFont="1" applyFill="1"/>
    <xf numFmtId="165" fontId="3" fillId="8" borderId="0" xfId="0" applyNumberFormat="1" applyFont="1" applyFill="1"/>
    <xf numFmtId="0" fontId="3" fillId="8" borderId="0" xfId="0" applyFont="1" applyFill="1"/>
  </cellXfs>
  <cellStyles count="1">
    <cellStyle name="Normal" xfId="0" builtinId="0"/>
  </cellStyles>
  <dxfs count="2">
    <dxf>
      <font>
        <color rgb="FFFFFFCC"/>
      </font>
      <fill>
        <patternFill>
          <bgColor rgb="FFC00000"/>
        </patternFill>
      </fill>
    </dxf>
    <dxf>
      <font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228600</xdr:colOff>
      <xdr:row>60</xdr:row>
      <xdr:rowOff>0</xdr:rowOff>
    </xdr:to>
    <xdr:sp macro="" textlink="">
      <xdr:nvSpPr>
        <xdr:cNvPr id="2" name="TextBox 1"/>
        <xdr:cNvSpPr txBox="1"/>
      </xdr:nvSpPr>
      <xdr:spPr>
        <a:xfrm>
          <a:off x="0" y="0"/>
          <a:ext cx="5715000" cy="11430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courier"/>
            <a:cs typeface="courier"/>
          </a:endParaRPr>
        </a:p>
        <a:p>
          <a:r>
            <a:rPr lang="en-US" sz="1100">
              <a:latin typeface="courier"/>
              <a:cs typeface="courier"/>
            </a:rPr>
            <a:t> AVERTISSEMENT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Ce tableau a été généré automatiquement le 16/11/2021 à 16:36:42, et reflète</a:t>
          </a:r>
        </a:p>
        <a:p>
          <a:r>
            <a:rPr lang="en-US" sz="1100">
              <a:latin typeface="courier"/>
              <a:cs typeface="courier"/>
            </a:rPr>
            <a:t> l'état de la base des maquettes de licence à ce moment. Il vous permet de</a:t>
          </a:r>
        </a:p>
        <a:p>
          <a:r>
            <a:rPr lang="en-US" sz="1100">
              <a:latin typeface="courier"/>
              <a:cs typeface="courier"/>
            </a:rPr>
            <a:t> simuler l'application des règles de validation des UE, des semestres et des</a:t>
          </a:r>
        </a:p>
        <a:p>
          <a:r>
            <a:rPr lang="en-US" sz="1100">
              <a:latin typeface="courier"/>
              <a:cs typeface="courier"/>
            </a:rPr>
            <a:t> années telles que définies dans les MCC (modalités de contrôle des</a:t>
          </a:r>
        </a:p>
        <a:p>
          <a:r>
            <a:rPr lang="en-US" sz="1100">
              <a:latin typeface="courier"/>
              <a:cs typeface="courier"/>
            </a:rPr>
            <a:t> connaissances) officielles, mais lui-même n'a aucun caractère officiel.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MODE D'EMPLOI</a:t>
          </a:r>
        </a:p>
        <a:p>
          <a:r>
            <a:rPr lang="en-US" sz="1100">
              <a:latin typeface="courier"/>
              <a:cs typeface="courier"/>
            </a:rPr>
            <a:t> 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PREMIÈRE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Sélectionnez la feuille correspondant à votre année (L1, L2 ou L3).</a:t>
          </a:r>
        </a:p>
        <a:p>
          <a:r>
            <a:rPr lang="en-US" sz="1100">
              <a:latin typeface="courier"/>
              <a:cs typeface="courier"/>
            </a:rPr>
            <a:t> - Elle est pré-remplie avec les notes sur 20 d'un hypothétique étudiant moyen</a:t>
          </a:r>
        </a:p>
        <a:p>
          <a:r>
            <a:rPr lang="en-US" sz="1100">
              <a:latin typeface="courier"/>
              <a:cs typeface="courier"/>
            </a:rPr>
            <a:t>   partout. Quand vous connaissez la note d'une certaine épreuve, mettez-la</a:t>
          </a:r>
        </a:p>
        <a:p>
          <a:r>
            <a:rPr lang="en-US" sz="1100">
              <a:latin typeface="courier"/>
              <a:cs typeface="courier"/>
            </a:rPr>
            <a:t>   simplement à la place du 10,00 par défaut (sur fond jaune).</a:t>
          </a:r>
        </a:p>
        <a:p>
          <a:r>
            <a:rPr lang="en-US" sz="1100">
              <a:latin typeface="courier"/>
              <a:cs typeface="courier"/>
            </a:rPr>
            <a:t> - Le tableau se met automatiquement à jour. Si les règles de calcul</a:t>
          </a:r>
        </a:p>
        <a:p>
          <a:r>
            <a:rPr lang="en-US" sz="1100">
              <a:latin typeface="courier"/>
              <a:cs typeface="courier"/>
            </a:rPr>
            <a:t>   déterminent que l'année, un semestre ou une UE n'est pas validé, le fond de</a:t>
          </a:r>
        </a:p>
        <a:p>
          <a:r>
            <a:rPr lang="en-US" sz="1100">
              <a:latin typeface="courier"/>
              <a:cs typeface="courier"/>
            </a:rPr>
            <a:t>   la case correspondante devient rouge ; à titre indicatif, une fonte rouge</a:t>
          </a:r>
        </a:p>
        <a:p>
          <a:r>
            <a:rPr lang="en-US" sz="1100">
              <a:latin typeface="courier"/>
              <a:cs typeface="courier"/>
            </a:rPr>
            <a:t>   est appliquée aux notes d'EC (éléments constitutifs) inférieures à 10.</a:t>
          </a:r>
        </a:p>
        <a:p>
          <a:r>
            <a:rPr lang="en-US" sz="1100">
              <a:latin typeface="courier"/>
              <a:cs typeface="courier"/>
            </a:rPr>
            <a:t> - Pour les modules à options, la ou les premières options sont remplies par</a:t>
          </a:r>
        </a:p>
        <a:p>
          <a:r>
            <a:rPr lang="en-US" sz="1100">
              <a:latin typeface="courier"/>
              <a:cs typeface="courier"/>
            </a:rPr>
            <a:t>   défaut, mais vous pouvez effacer les cases jaunes correspondantes et remplir</a:t>
          </a:r>
        </a:p>
        <a:p>
          <a:r>
            <a:rPr lang="en-US" sz="1100">
              <a:latin typeface="courier"/>
              <a:cs typeface="courier"/>
            </a:rPr>
            <a:t>   celles de votre choix.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DEUXIÈME SESSION</a:t>
          </a:r>
        </a:p>
        <a:p>
          <a:r>
            <a:rPr lang="en-US" sz="1100">
              <a:latin typeface="courier"/>
              <a:cs typeface="courier"/>
            </a:rPr>
            <a:t> ----------------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Les cases des notes de la session 2 sont initialement vides. Remplissez-les</a:t>
          </a:r>
        </a:p>
        <a:p>
          <a:r>
            <a:rPr lang="en-US" sz="1100">
              <a:latin typeface="courier"/>
              <a:cs typeface="courier"/>
            </a:rPr>
            <a:t> simplement avec vos estimations. Dès qu'une note de session 2 est renseignée,</a:t>
          </a:r>
        </a:p>
        <a:p>
          <a:r>
            <a:rPr lang="en-US" sz="1100">
              <a:latin typeface="courier"/>
              <a:cs typeface="courier"/>
            </a:rPr>
            <a:t> le calcul ne tient plus compte de la ou des notes non reportées de la session 1</a:t>
          </a:r>
        </a:p>
        <a:p>
          <a:r>
            <a:rPr lang="en-US" sz="1100">
              <a:latin typeface="courier"/>
              <a:cs typeface="courier"/>
            </a:rPr>
            <a:t> (vous n'avez donc pas à effacer celles-ci).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USAGE AVANCÉ</a:t>
          </a:r>
        </a:p>
        <a:p>
          <a:r>
            <a:rPr lang="en-US" sz="1100">
              <a:latin typeface="courier"/>
              <a:cs typeface="courier"/>
            </a:rPr>
            <a:t> ------------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- Certains enseignants ne remplissent pas le détail de leurs notes, mais</a:t>
          </a:r>
        </a:p>
        <a:p>
          <a:r>
            <a:rPr lang="en-US" sz="1100">
              <a:latin typeface="courier"/>
              <a:cs typeface="courier"/>
            </a:rPr>
            <a:t>   reportent seulement la moyenne. Dans tous les cas, si vous ne connaissez pas</a:t>
          </a:r>
        </a:p>
        <a:p>
          <a:r>
            <a:rPr lang="en-US" sz="1100">
              <a:latin typeface="courier"/>
              <a:cs typeface="courier"/>
            </a:rPr>
            <a:t>   le détail des notes des épreuves d'un EC (élément constitutif), vous pouvez</a:t>
          </a:r>
        </a:p>
        <a:p>
          <a:r>
            <a:rPr lang="en-US" sz="1100">
              <a:latin typeface="courier"/>
              <a:cs typeface="courier"/>
            </a:rPr>
            <a:t>   mettre directement la moyenne de l'EC à la place du 10,00 sur fond vert clair.</a:t>
          </a:r>
        </a:p>
        <a:p>
          <a:r>
            <a:rPr lang="en-US" sz="1100">
              <a:latin typeface="courier"/>
              <a:cs typeface="courier"/>
            </a:rPr>
            <a:t>   Ce faisant, vous écrasez une formule, d'où l'intérêt d'avoir dupliqué les</a:t>
          </a:r>
        </a:p>
        <a:p>
          <a:r>
            <a:rPr lang="en-US" sz="1100">
              <a:latin typeface="courier"/>
              <a:cs typeface="courier"/>
            </a:rPr>
            <a:t>   colonnes au préalable.</a:t>
          </a:r>
        </a:p>
        <a:p>
          <a:r>
            <a:rPr lang="en-US" sz="1100">
              <a:latin typeface="courier"/>
              <a:cs typeface="courier"/>
            </a:rPr>
            <a:t> - Vous pouvez filtrer le tableau pour ne pas voir le détail des notes des</a:t>
          </a:r>
        </a:p>
        <a:p>
          <a:r>
            <a:rPr lang="en-US" sz="1100">
              <a:latin typeface="courier"/>
              <a:cs typeface="courier"/>
            </a:rPr>
            <a:t>   épreuves : pour cela, définissez un filtre ne gardant que les rangées ne</a:t>
          </a:r>
        </a:p>
        <a:p>
          <a:r>
            <a:rPr lang="en-US" sz="1100">
              <a:latin typeface="courier"/>
              <a:cs typeface="courier"/>
            </a:rPr>
            <a:t>   contenant pas la chaîne « session ».</a:t>
          </a:r>
        </a:p>
        <a:p>
          <a:r>
            <a:rPr lang="en-US" sz="1100">
              <a:latin typeface="courier"/>
              <a:cs typeface="courier"/>
            </a:rPr>
            <a:t> - La colonne D est initialement masquée. Si vous la faites apparaître, vous</a:t>
          </a:r>
        </a:p>
        <a:p>
          <a:r>
            <a:rPr lang="en-US" sz="1100">
              <a:latin typeface="courier"/>
              <a:cs typeface="courier"/>
            </a:rPr>
            <a:t>   verrez qu'elle contient le résultat du calcul de validation, avec les codes</a:t>
          </a:r>
        </a:p>
        <a:p>
          <a:r>
            <a:rPr lang="en-US" sz="1100">
              <a:latin typeface="courier"/>
              <a:cs typeface="courier"/>
            </a:rPr>
            <a:t>   suivants:</a:t>
          </a:r>
        </a:p>
        <a:p>
          <a:r>
            <a:rPr lang="en-US" sz="1100">
              <a:latin typeface="courier"/>
              <a:cs typeface="courier"/>
            </a:rPr>
            <a:t>     - 0 : année, semestre ou UE non validé(e) ;</a:t>
          </a:r>
        </a:p>
        <a:p>
          <a:r>
            <a:rPr lang="en-US" sz="1100">
              <a:latin typeface="courier"/>
              <a:cs typeface="courier"/>
            </a:rPr>
            <a:t>     - 100 : année, semestre ou UE validé(e) par compensation sur l'année</a:t>
          </a:r>
        </a:p>
        <a:p>
          <a:r>
            <a:rPr lang="en-US" sz="1100">
              <a:latin typeface="courier"/>
              <a:cs typeface="courier"/>
            </a:rPr>
            <a:t>       (seulement en L1) ;</a:t>
          </a:r>
        </a:p>
        <a:p>
          <a:r>
            <a:rPr lang="en-US" sz="1100">
              <a:latin typeface="courier"/>
              <a:cs typeface="courier"/>
            </a:rPr>
            <a:t>     - 200 : année, semestre ou UE validé(e) par compensation sur le semestre ;</a:t>
          </a:r>
        </a:p>
        <a:p>
          <a:r>
            <a:rPr lang="en-US" sz="1100">
              <a:latin typeface="courier"/>
              <a:cs typeface="courier"/>
            </a:rPr>
            <a:t>     - 300 : année, semestre ou UE validé(e).</a:t>
          </a:r>
        </a:p>
        <a:p>
          <a:r>
            <a:rPr lang="en-US" sz="1100">
              <a:latin typeface="courier"/>
              <a:cs typeface="courier"/>
            </a:rPr>
            <a:t> - Vous pouvez dupliquer les colonnes C-E en autant d'exemplaires que vous le</a:t>
          </a:r>
        </a:p>
        <a:p>
          <a:r>
            <a:rPr lang="en-US" sz="1100">
              <a:latin typeface="courier"/>
              <a:cs typeface="courier"/>
            </a:rPr>
            <a:t>   souhaitez (sur les colonnes F-H, I-K, etc.) et vous en servir comme</a:t>
          </a:r>
        </a:p>
        <a:p>
          <a:r>
            <a:rPr lang="en-US" sz="1100">
              <a:latin typeface="courier"/>
              <a:cs typeface="courier"/>
            </a:rPr>
            <a:t>   brouillon.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RÉCRIMINATIONS ET CONGRATULATIONS</a:t>
          </a:r>
        </a:p>
        <a:p>
          <a:r>
            <a:rPr lang="en-US" sz="1100">
              <a:latin typeface="courier"/>
              <a:cs typeface="courier"/>
            </a:rPr>
            <a:t> =================================</a:t>
          </a:r>
        </a:p>
        <a:p>
          <a:r>
            <a:rPr lang="en-US" sz="1100">
              <a:latin typeface="courier"/>
              <a:cs typeface="courier"/>
            </a:rPr>
            <a:t> </a:t>
          </a:r>
        </a:p>
        <a:p>
          <a:r>
            <a:rPr lang="en-US" sz="1100">
              <a:latin typeface="courier"/>
              <a:cs typeface="courier"/>
            </a:rPr>
            <a:t> C'est Aristide Grange, enseignant d'informatique à l'ISFATES, qui vous a</a:t>
          </a:r>
        </a:p>
        <a:p>
          <a:r>
            <a:rPr lang="en-US" sz="1100">
              <a:latin typeface="courier"/>
              <a:cs typeface="courier"/>
            </a:rPr>
            <a:t> concocté ce petit outil. N'hésitez pas à le contacter, ou Sorin Stratulat, si vous avez une erreur</a:t>
          </a:r>
        </a:p>
        <a:p>
          <a:r>
            <a:rPr lang="en-US" sz="1100">
              <a:latin typeface="courier"/>
              <a:cs typeface="courier"/>
            </a:rPr>
            <a:t> à lui signaler ou un trop-plein de reconnaissance à épancher ;)</a:t>
          </a:r>
        </a:p>
        <a:p>
          <a:endParaRPr lang="en-US" sz="1100">
            <a:latin typeface="courier"/>
            <a:cs typeface="courie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0</v>
      </c>
      <c r="B1" s="2">
        <f>$B4+$B63</f>
        <v>0</v>
      </c>
      <c r="C1" s="3">
        <f>($B4*C4+$B63*C63)/$B1</f>
        <v>0</v>
      </c>
      <c r="D1" s="1">
        <f>MIN(D4,D63)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$B5+$B64</f>
        <v>0</v>
      </c>
      <c r="C2" s="7">
        <f>($B5*C5+$B64*C64)/$B2</f>
        <v>0</v>
      </c>
      <c r="D2" s="8"/>
    </row>
    <row r="3" spans="1:5">
      <c r="A3" s="5" t="s">
        <v>2</v>
      </c>
      <c r="B3" s="6">
        <f>$B30+$B89</f>
        <v>0</v>
      </c>
      <c r="C3" s="7">
        <f>($B30*C30+$B89*C89)/$B3</f>
        <v>0</v>
      </c>
      <c r="D3" s="8"/>
    </row>
    <row r="4" spans="1:5">
      <c r="A4" s="9" t="s">
        <v>3</v>
      </c>
      <c r="B4" s="10">
        <v>30</v>
      </c>
      <c r="C4" s="11">
        <f>($B6*C6+$B25*C25+$B31*C31+$B41*C41+$B54*C54)/$B4</f>
        <v>0</v>
      </c>
      <c r="D4" s="12">
        <f>MIN(D6,D25,D31,D41,D54)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$B6+$B25</f>
        <v>0</v>
      </c>
      <c r="C5" s="7">
        <f>($B6*C6+$B25*C25)/$B5</f>
        <v>0</v>
      </c>
      <c r="D5" s="8"/>
    </row>
    <row r="6" spans="1:5">
      <c r="A6" s="13" t="s">
        <v>5</v>
      </c>
      <c r="B6" s="14">
        <v>6</v>
      </c>
      <c r="C6" s="15">
        <f>($B7*C7+$B21*C21)/$B6</f>
        <v>0</v>
      </c>
      <c r="D6" s="16">
        <f>IF(C6&lt;6,0,IF(C6&gt;=10,300,IF(C5&gt;=10,200,IF(C2&gt;=10,100,0))))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6</v>
      </c>
      <c r="B7" s="18">
        <v>4</v>
      </c>
      <c r="C7" s="19">
        <f>($B8*C8+$B13*C13+$B17*C17)/$B7</f>
        <v>0</v>
      </c>
      <c r="D7" s="20"/>
    </row>
    <row r="8" spans="1:5">
      <c r="A8" s="21" t="s">
        <v>7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12</v>
      </c>
      <c r="B13" s="18">
        <v>4</v>
      </c>
      <c r="C13" s="19">
        <f>(IF(C16="",$B14*C14,0)+IF(C16="",$B15*C15,0)+$B16*C16)/$B13</f>
        <v>0</v>
      </c>
      <c r="D13" s="20"/>
    </row>
    <row r="14" spans="1:5">
      <c r="A14" s="22" t="s">
        <v>8</v>
      </c>
      <c r="B14" s="23">
        <v>2</v>
      </c>
      <c r="C14" s="24"/>
      <c r="D14" s="25"/>
    </row>
    <row r="15" spans="1:5">
      <c r="A15" s="22" t="s">
        <v>9</v>
      </c>
      <c r="B15" s="23">
        <v>2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21" t="s">
        <v>13</v>
      </c>
      <c r="B17" s="18">
        <v>4</v>
      </c>
      <c r="C17" s="19">
        <f>(IF(C20="",$B18*C18,0)+IF(C20="",$B19*C19,0)+$B20*C20)/$B17</f>
        <v>0</v>
      </c>
      <c r="D17" s="20"/>
    </row>
    <row r="18" spans="1:5">
      <c r="A18" s="22" t="s">
        <v>8</v>
      </c>
      <c r="B18" s="23">
        <v>2</v>
      </c>
      <c r="C18" s="24"/>
      <c r="D18" s="25"/>
    </row>
    <row r="19" spans="1:5">
      <c r="A19" s="22" t="s">
        <v>9</v>
      </c>
      <c r="B19" s="23">
        <v>2</v>
      </c>
      <c r="C19" s="24"/>
      <c r="D19" s="25"/>
    </row>
    <row r="20" spans="1:5">
      <c r="A20" s="26" t="s">
        <v>11</v>
      </c>
      <c r="B20" s="27">
        <v>4</v>
      </c>
      <c r="C20" s="28"/>
      <c r="D20" s="29"/>
    </row>
    <row r="21" spans="1:5">
      <c r="A21" s="17" t="s">
        <v>14</v>
      </c>
      <c r="B21" s="18">
        <v>2</v>
      </c>
      <c r="C21" s="19">
        <f>($B22*C22+IF(C24="",$B23*C23,0)+$B24*C24)/$B21</f>
        <v>0</v>
      </c>
      <c r="D21" s="20"/>
    </row>
    <row r="22" spans="1:5">
      <c r="A22" s="22" t="s">
        <v>15</v>
      </c>
      <c r="B22" s="23">
        <v>0.8</v>
      </c>
      <c r="C22" s="24">
        <v>10</v>
      </c>
      <c r="D22" s="25"/>
    </row>
    <row r="23" spans="1:5">
      <c r="A23" s="22" t="s">
        <v>9</v>
      </c>
      <c r="B23" s="23">
        <v>1.2</v>
      </c>
      <c r="C23" s="24">
        <v>10</v>
      </c>
      <c r="D23" s="25"/>
    </row>
    <row r="24" spans="1:5">
      <c r="A24" s="26" t="s">
        <v>11</v>
      </c>
      <c r="B24" s="27">
        <v>1.2</v>
      </c>
      <c r="C24" s="28"/>
      <c r="D24" s="29"/>
    </row>
    <row r="25" spans="1:5">
      <c r="A25" s="13" t="s">
        <v>16</v>
      </c>
      <c r="B25" s="14">
        <v>3</v>
      </c>
      <c r="C25" s="15">
        <f>($B26*C26)/$B25</f>
        <v>0</v>
      </c>
      <c r="D25" s="16">
        <f>IF(C25&lt;6,0,IF(C25&gt;=10,300,IF(C5&gt;=10,200,IF(C2&gt;=10,100,0))))</f>
        <v>0</v>
      </c>
      <c r="E25" s="4">
        <f>IF(D25=300,"UE validée",IF(D25=200,"UE validée par compensation sur le semestre",IF(D25=100,"UE validée par compensation sur l'année",IF(D25=0,"UE non validée",""))))</f>
        <v>0</v>
      </c>
    </row>
    <row r="26" spans="1:5">
      <c r="A26" s="17" t="s">
        <v>17</v>
      </c>
      <c r="B26" s="18">
        <v>3</v>
      </c>
      <c r="C26" s="19">
        <f>(IF(C29="",$B27*C27,0)+IF(C29="",$B28*C28,0)+$B29*C29)/$B26</f>
        <v>0</v>
      </c>
      <c r="D26" s="20"/>
    </row>
    <row r="27" spans="1:5">
      <c r="A27" s="22" t="s">
        <v>8</v>
      </c>
      <c r="B27" s="23">
        <v>1.5</v>
      </c>
      <c r="C27" s="24">
        <v>10</v>
      </c>
      <c r="D27" s="25"/>
    </row>
    <row r="28" spans="1:5">
      <c r="A28" s="22" t="s">
        <v>9</v>
      </c>
      <c r="B28" s="23">
        <v>1.5</v>
      </c>
      <c r="C28" s="24">
        <v>10</v>
      </c>
      <c r="D28" s="25"/>
    </row>
    <row r="29" spans="1:5">
      <c r="A29" s="26" t="s">
        <v>11</v>
      </c>
      <c r="B29" s="27">
        <v>3</v>
      </c>
      <c r="C29" s="28"/>
      <c r="D29" s="29"/>
    </row>
    <row r="30" spans="1:5">
      <c r="A30" s="5" t="s">
        <v>18</v>
      </c>
      <c r="B30" s="6">
        <f>$B31+$B41+$B54</f>
        <v>0</v>
      </c>
      <c r="C30" s="7">
        <f>($B31*C31+$B41*C41+$B54*C54)/$B30</f>
        <v>0</v>
      </c>
      <c r="D30" s="8"/>
    </row>
    <row r="31" spans="1:5">
      <c r="A31" s="13" t="s">
        <v>19</v>
      </c>
      <c r="B31" s="14">
        <v>6</v>
      </c>
      <c r="C31" s="15">
        <f>($B32*C32+$B37*C37)/$B31</f>
        <v>0</v>
      </c>
      <c r="D31" s="16">
        <f>IF(C31&lt;6,0,IF(C31&gt;=10,300,IF(C30&gt;=10,200,IF(C3&gt;=10,100,0))))</f>
        <v>0</v>
      </c>
      <c r="E31" s="4">
        <f>IF(D31=300,"UE validée",IF(D31=200,"UE validée par compensation sur le semestre",IF(D31=100,"UE validée par compensation sur l'année",IF(D31=0,"UE non validée",""))))</f>
        <v>0</v>
      </c>
    </row>
    <row r="32" spans="1:5">
      <c r="A32" s="17" t="s">
        <v>20</v>
      </c>
      <c r="B32" s="18">
        <v>3</v>
      </c>
      <c r="C32" s="19">
        <f>(IF(C36="",$B33*C33,0)+IF(C36="",$B34*C34,0)+IF(C36="",$B35*C35,0)+$B36*C36)/$B32</f>
        <v>0</v>
      </c>
      <c r="D32" s="20"/>
    </row>
    <row r="33" spans="1:5">
      <c r="A33" s="22" t="s">
        <v>8</v>
      </c>
      <c r="B33" s="23">
        <v>1</v>
      </c>
      <c r="C33" s="24">
        <v>10</v>
      </c>
      <c r="D33" s="25"/>
    </row>
    <row r="34" spans="1:5">
      <c r="A34" s="22" t="s">
        <v>9</v>
      </c>
      <c r="B34" s="23">
        <v>1</v>
      </c>
      <c r="C34" s="24">
        <v>10</v>
      </c>
      <c r="D34" s="25"/>
    </row>
    <row r="35" spans="1:5">
      <c r="A35" s="22" t="s">
        <v>10</v>
      </c>
      <c r="B35" s="23">
        <v>1</v>
      </c>
      <c r="C35" s="24">
        <v>10</v>
      </c>
      <c r="D35" s="25"/>
    </row>
    <row r="36" spans="1:5">
      <c r="A36" s="26" t="s">
        <v>11</v>
      </c>
      <c r="B36" s="27">
        <v>3</v>
      </c>
      <c r="C36" s="28"/>
      <c r="D36" s="29"/>
    </row>
    <row r="37" spans="1:5">
      <c r="A37" s="17" t="s">
        <v>21</v>
      </c>
      <c r="B37" s="18">
        <v>3</v>
      </c>
      <c r="C37" s="19">
        <f>($B38*C38+IF(C40="",$B39*C39,0)+$B40*C40)/$B37</f>
        <v>0</v>
      </c>
      <c r="D37" s="20"/>
    </row>
    <row r="38" spans="1:5">
      <c r="A38" s="22" t="s">
        <v>15</v>
      </c>
      <c r="B38" s="23">
        <v>1</v>
      </c>
      <c r="C38" s="24">
        <v>10</v>
      </c>
      <c r="D38" s="25"/>
    </row>
    <row r="39" spans="1:5">
      <c r="A39" s="22" t="s">
        <v>9</v>
      </c>
      <c r="B39" s="23">
        <v>2</v>
      </c>
      <c r="C39" s="24">
        <v>10</v>
      </c>
      <c r="D39" s="25"/>
    </row>
    <row r="40" spans="1:5">
      <c r="A40" s="26" t="s">
        <v>11</v>
      </c>
      <c r="B40" s="27">
        <v>2</v>
      </c>
      <c r="C40" s="28"/>
      <c r="D40" s="29"/>
    </row>
    <row r="41" spans="1:5">
      <c r="A41" s="13" t="s">
        <v>22</v>
      </c>
      <c r="B41" s="14">
        <v>9</v>
      </c>
      <c r="C41" s="15">
        <f>($B42*C42+$B46*C46+$B50*C50)/$B41</f>
        <v>0</v>
      </c>
      <c r="D41" s="16">
        <f>IF(C41&lt;6,0,IF(C41&gt;=10,300,IF(C30&gt;=10,200,IF(C3&gt;=10,100,0))))</f>
        <v>0</v>
      </c>
      <c r="E41" s="4">
        <f>IF(D41=300,"UE validée",IF(D41=200,"UE validée par compensation sur le semestre",IF(D41=100,"UE validée par compensation sur l'année",IF(D41=0,"UE non validée",""))))</f>
        <v>0</v>
      </c>
    </row>
    <row r="42" spans="1:5">
      <c r="A42" s="17" t="s">
        <v>23</v>
      </c>
      <c r="B42" s="18">
        <v>4</v>
      </c>
      <c r="C42" s="19">
        <f>(IF(C45="",$B43*C43,0)+IF(C45="",$B44*C44,0)+$B45*C45)/$B42</f>
        <v>0</v>
      </c>
      <c r="D42" s="20"/>
    </row>
    <row r="43" spans="1:5">
      <c r="A43" s="22" t="s">
        <v>8</v>
      </c>
      <c r="B43" s="23">
        <v>1</v>
      </c>
      <c r="C43" s="24">
        <v>10</v>
      </c>
      <c r="D43" s="25"/>
    </row>
    <row r="44" spans="1:5">
      <c r="A44" s="22" t="s">
        <v>9</v>
      </c>
      <c r="B44" s="23">
        <v>2</v>
      </c>
      <c r="C44" s="24">
        <v>10</v>
      </c>
      <c r="D44" s="25"/>
    </row>
    <row r="45" spans="1:5">
      <c r="A45" s="26" t="s">
        <v>11</v>
      </c>
      <c r="B45" s="27">
        <v>3</v>
      </c>
      <c r="C45" s="28"/>
      <c r="D45" s="29"/>
    </row>
    <row r="46" spans="1:5">
      <c r="A46" s="17" t="s">
        <v>24</v>
      </c>
      <c r="B46" s="18">
        <v>1</v>
      </c>
      <c r="C46" s="19">
        <f>(IF(C49="",$B47*C47,0)+$B48*C48+$B49*C49)/$B46</f>
        <v>0</v>
      </c>
      <c r="D46" s="20"/>
    </row>
    <row r="47" spans="1:5">
      <c r="A47" s="22" t="s">
        <v>8</v>
      </c>
      <c r="B47" s="23">
        <v>0.5</v>
      </c>
      <c r="C47" s="24">
        <v>10</v>
      </c>
      <c r="D47" s="25"/>
    </row>
    <row r="48" spans="1:5">
      <c r="A48" s="22" t="s">
        <v>25</v>
      </c>
      <c r="B48" s="23">
        <v>0.5</v>
      </c>
      <c r="C48" s="24">
        <v>10</v>
      </c>
      <c r="D48" s="25"/>
    </row>
    <row r="49" spans="1:5">
      <c r="A49" s="26" t="s">
        <v>11</v>
      </c>
      <c r="B49" s="27">
        <v>0.5</v>
      </c>
      <c r="C49" s="28"/>
      <c r="D49" s="29"/>
    </row>
    <row r="50" spans="1:5">
      <c r="A50" s="17" t="s">
        <v>26</v>
      </c>
      <c r="B50" s="18">
        <v>4</v>
      </c>
      <c r="C50" s="19">
        <f>(IF(C53="",$B51*C51,0)+IF(C53="",$B52*C52,0)+$B53*C53)/$B50</f>
        <v>0</v>
      </c>
      <c r="D50" s="20"/>
    </row>
    <row r="51" spans="1:5">
      <c r="A51" s="22" t="s">
        <v>8</v>
      </c>
      <c r="B51" s="23">
        <v>2</v>
      </c>
      <c r="C51" s="24">
        <v>10</v>
      </c>
      <c r="D51" s="25"/>
    </row>
    <row r="52" spans="1:5">
      <c r="A52" s="22" t="s">
        <v>9</v>
      </c>
      <c r="B52" s="23">
        <v>2</v>
      </c>
      <c r="C52" s="24">
        <v>10</v>
      </c>
      <c r="D52" s="25"/>
    </row>
    <row r="53" spans="1:5">
      <c r="A53" s="26" t="s">
        <v>11</v>
      </c>
      <c r="B53" s="27">
        <v>4</v>
      </c>
      <c r="C53" s="28"/>
      <c r="D53" s="29"/>
    </row>
    <row r="54" spans="1:5">
      <c r="A54" s="13" t="s">
        <v>27</v>
      </c>
      <c r="B54" s="14">
        <v>6</v>
      </c>
      <c r="C54" s="15">
        <f>($B55*C55+$B59*C59)/$B54</f>
        <v>0</v>
      </c>
      <c r="D54" s="16">
        <f>IF(C54&lt;6,0,IF(C54&gt;=10,300,IF(C30&gt;=10,200,IF(C3&gt;=10,100,0))))</f>
        <v>0</v>
      </c>
      <c r="E54" s="4">
        <f>IF(D54=300,"UE validée",IF(D54=200,"UE validée par compensation sur le semestre",IF(D54=100,"UE validée par compensation sur l'année",IF(D54=0,"UE non validée",""))))</f>
        <v>0</v>
      </c>
    </row>
    <row r="55" spans="1:5">
      <c r="A55" s="17" t="s">
        <v>28</v>
      </c>
      <c r="B55" s="18">
        <v>3</v>
      </c>
      <c r="C55" s="19">
        <f>(IF(C58="",$B56*C56,0)+IF(C58="",$B57*C57,0)+$B58*C58)/$B55</f>
        <v>0</v>
      </c>
      <c r="D55" s="20"/>
    </row>
    <row r="56" spans="1:5">
      <c r="A56" s="22" t="s">
        <v>8</v>
      </c>
      <c r="B56" s="23">
        <v>0.9</v>
      </c>
      <c r="C56" s="24">
        <v>10</v>
      </c>
      <c r="D56" s="25"/>
    </row>
    <row r="57" spans="1:5">
      <c r="A57" s="22" t="s">
        <v>9</v>
      </c>
      <c r="B57" s="23">
        <v>2.1</v>
      </c>
      <c r="C57" s="24">
        <v>10</v>
      </c>
      <c r="D57" s="25"/>
    </row>
    <row r="58" spans="1:5">
      <c r="A58" s="26" t="s">
        <v>11</v>
      </c>
      <c r="B58" s="27">
        <v>3</v>
      </c>
      <c r="C58" s="28"/>
      <c r="D58" s="29"/>
    </row>
    <row r="59" spans="1:5">
      <c r="A59" s="17" t="s">
        <v>29</v>
      </c>
      <c r="B59" s="18">
        <v>3</v>
      </c>
      <c r="C59" s="19">
        <f>(IF(C62="",$B60*C60,0)+IF(C62="",$B61*C61,0)+$B62*C62)/$B59</f>
        <v>0</v>
      </c>
      <c r="D59" s="20"/>
    </row>
    <row r="60" spans="1:5">
      <c r="A60" s="22" t="s">
        <v>8</v>
      </c>
      <c r="B60" s="23">
        <v>1.5</v>
      </c>
      <c r="C60" s="24">
        <v>10</v>
      </c>
      <c r="D60" s="25"/>
    </row>
    <row r="61" spans="1:5">
      <c r="A61" s="22" t="s">
        <v>9</v>
      </c>
      <c r="B61" s="23">
        <v>1.5</v>
      </c>
      <c r="C61" s="24">
        <v>10</v>
      </c>
      <c r="D61" s="25"/>
    </row>
    <row r="62" spans="1:5">
      <c r="A62" s="26" t="s">
        <v>11</v>
      </c>
      <c r="B62" s="27">
        <v>3</v>
      </c>
      <c r="C62" s="28"/>
      <c r="D62" s="29"/>
    </row>
    <row r="63" spans="1:5">
      <c r="A63" s="9" t="s">
        <v>30</v>
      </c>
      <c r="B63" s="10">
        <v>30</v>
      </c>
      <c r="C63" s="11">
        <f>($B65*C65+$B84*C84+$B90*C90+$B104*C104+$B117*C117)/$B63</f>
        <v>0</v>
      </c>
      <c r="D63" s="12">
        <f>MIN(D65,D84,D90,D104,D117)</f>
        <v>0</v>
      </c>
      <c r="E63" s="4">
        <f>IF(D63&gt;0,"Semestre validé","Semestre non validé")</f>
        <v>0</v>
      </c>
    </row>
    <row r="64" spans="1:5">
      <c r="A64" s="5" t="s">
        <v>4</v>
      </c>
      <c r="B64" s="6">
        <f>$B65+$B84</f>
        <v>0</v>
      </c>
      <c r="C64" s="7">
        <f>($B65*C65+$B84*C84)/$B64</f>
        <v>0</v>
      </c>
      <c r="D64" s="8"/>
    </row>
    <row r="65" spans="1:5">
      <c r="A65" s="13" t="s">
        <v>31</v>
      </c>
      <c r="B65" s="14">
        <v>6</v>
      </c>
      <c r="C65" s="15">
        <f>($B66*C66+$B80*C80)/$B65</f>
        <v>0</v>
      </c>
      <c r="D65" s="16">
        <f>IF(C65&lt;6,0,IF(C65&gt;=10,300,IF(C64&gt;=10,200,IF(C2&gt;=10,100,0))))</f>
        <v>0</v>
      </c>
      <c r="E65" s="4">
        <f>IF(D65=300,"UE validée",IF(D65=200,"UE validée par compensation sur le semestre",IF(D65=100,"UE validée par compensation sur l'année",IF(D65=0,"UE non validée",""))))</f>
        <v>0</v>
      </c>
    </row>
    <row r="66" spans="1:5">
      <c r="A66" s="17" t="s">
        <v>32</v>
      </c>
      <c r="B66" s="18">
        <v>4</v>
      </c>
      <c r="C66" s="19">
        <f>($B67*C67+$B72*C72+$B76*C76)/$B66</f>
        <v>0</v>
      </c>
      <c r="D66" s="20"/>
    </row>
    <row r="67" spans="1:5">
      <c r="A67" s="21" t="s">
        <v>33</v>
      </c>
      <c r="B67" s="18">
        <v>4</v>
      </c>
      <c r="C67" s="19">
        <f>(IF(C71="",$B68*C68,0)+IF(C71="",$B69*C69,0)+IF(C71="",$B70*C70,0)+$B71*C71)/$B67</f>
        <v>0</v>
      </c>
      <c r="D67" s="20"/>
    </row>
    <row r="68" spans="1:5">
      <c r="A68" s="22" t="s">
        <v>8</v>
      </c>
      <c r="B68" s="23">
        <v>1</v>
      </c>
      <c r="C68" s="24">
        <v>10</v>
      </c>
      <c r="D68" s="25"/>
    </row>
    <row r="69" spans="1:5">
      <c r="A69" s="22" t="s">
        <v>9</v>
      </c>
      <c r="B69" s="23">
        <v>1</v>
      </c>
      <c r="C69" s="24">
        <v>10</v>
      </c>
      <c r="D69" s="25"/>
    </row>
    <row r="70" spans="1:5">
      <c r="A70" s="22" t="s">
        <v>10</v>
      </c>
      <c r="B70" s="23">
        <v>2</v>
      </c>
      <c r="C70" s="24">
        <v>10</v>
      </c>
      <c r="D70" s="25"/>
    </row>
    <row r="71" spans="1:5">
      <c r="A71" s="26" t="s">
        <v>11</v>
      </c>
      <c r="B71" s="27">
        <v>4</v>
      </c>
      <c r="C71" s="28"/>
      <c r="D71" s="29"/>
    </row>
    <row r="72" spans="1:5">
      <c r="A72" s="21" t="s">
        <v>34</v>
      </c>
      <c r="B72" s="18">
        <v>4</v>
      </c>
      <c r="C72" s="19">
        <f>(IF(C75="",$B73*C73,0)+IF(C75="",$B74*C74,0)+$B75*C75)/$B72</f>
        <v>0</v>
      </c>
      <c r="D72" s="20"/>
    </row>
    <row r="73" spans="1:5">
      <c r="A73" s="22" t="s">
        <v>8</v>
      </c>
      <c r="B73" s="23">
        <v>2</v>
      </c>
      <c r="C73" s="24"/>
      <c r="D73" s="25"/>
    </row>
    <row r="74" spans="1:5">
      <c r="A74" s="22" t="s">
        <v>9</v>
      </c>
      <c r="B74" s="23">
        <v>2</v>
      </c>
      <c r="C74" s="24"/>
      <c r="D74" s="25"/>
    </row>
    <row r="75" spans="1:5">
      <c r="A75" s="26" t="s">
        <v>11</v>
      </c>
      <c r="B75" s="27">
        <v>4</v>
      </c>
      <c r="C75" s="28"/>
      <c r="D75" s="29"/>
    </row>
    <row r="76" spans="1:5">
      <c r="A76" s="21" t="s">
        <v>35</v>
      </c>
      <c r="B76" s="18">
        <v>4</v>
      </c>
      <c r="C76" s="19">
        <f>(IF(C79="",$B77*C77,0)+IF(C79="",$B78*C78,0)+$B79*C79)/$B76</f>
        <v>0</v>
      </c>
      <c r="D76" s="20"/>
    </row>
    <row r="77" spans="1:5">
      <c r="A77" s="22" t="s">
        <v>8</v>
      </c>
      <c r="B77" s="23">
        <v>2</v>
      </c>
      <c r="C77" s="24"/>
      <c r="D77" s="25"/>
    </row>
    <row r="78" spans="1:5">
      <c r="A78" s="22" t="s">
        <v>9</v>
      </c>
      <c r="B78" s="23">
        <v>2</v>
      </c>
      <c r="C78" s="24"/>
      <c r="D78" s="25"/>
    </row>
    <row r="79" spans="1:5">
      <c r="A79" s="26" t="s">
        <v>11</v>
      </c>
      <c r="B79" s="27">
        <v>4</v>
      </c>
      <c r="C79" s="28"/>
      <c r="D79" s="29"/>
    </row>
    <row r="80" spans="1:5">
      <c r="A80" s="17" t="s">
        <v>36</v>
      </c>
      <c r="B80" s="18">
        <v>2</v>
      </c>
      <c r="C80" s="19">
        <f>($B81*C81+IF(C83="",$B82*C82,0)+$B83*C83)/$B80</f>
        <v>0</v>
      </c>
      <c r="D80" s="20"/>
    </row>
    <row r="81" spans="1:5">
      <c r="A81" s="22" t="s">
        <v>15</v>
      </c>
      <c r="B81" s="23">
        <v>0.8</v>
      </c>
      <c r="C81" s="24">
        <v>10</v>
      </c>
      <c r="D81" s="25"/>
    </row>
    <row r="82" spans="1:5">
      <c r="A82" s="22" t="s">
        <v>9</v>
      </c>
      <c r="B82" s="23">
        <v>1.2</v>
      </c>
      <c r="C82" s="24">
        <v>10</v>
      </c>
      <c r="D82" s="25"/>
    </row>
    <row r="83" spans="1:5">
      <c r="A83" s="26" t="s">
        <v>11</v>
      </c>
      <c r="B83" s="27">
        <v>1.2</v>
      </c>
      <c r="C83" s="28"/>
      <c r="D83" s="29"/>
    </row>
    <row r="84" spans="1:5">
      <c r="A84" s="13" t="s">
        <v>37</v>
      </c>
      <c r="B84" s="14">
        <v>3</v>
      </c>
      <c r="C84" s="15">
        <f>($B85*C85)/$B84</f>
        <v>0</v>
      </c>
      <c r="D84" s="16">
        <f>IF(C84&lt;6,0,IF(C84&gt;=10,300,IF(C64&gt;=10,200,IF(C2&gt;=10,100,0))))</f>
        <v>0</v>
      </c>
      <c r="E84" s="4">
        <f>IF(D84=300,"UE validée",IF(D84=200,"UE validée par compensation sur le semestre",IF(D84=100,"UE validée par compensation sur l'année",IF(D84=0,"UE non validée",""))))</f>
        <v>0</v>
      </c>
    </row>
    <row r="85" spans="1:5">
      <c r="A85" s="17" t="s">
        <v>38</v>
      </c>
      <c r="B85" s="18">
        <v>3</v>
      </c>
      <c r="C85" s="19">
        <f>(IF(C88="",$B86*C86,0)+IF(C88="",$B87*C87,0)+$B88*C88)/$B85</f>
        <v>0</v>
      </c>
      <c r="D85" s="20"/>
    </row>
    <row r="86" spans="1:5">
      <c r="A86" s="22" t="s">
        <v>8</v>
      </c>
      <c r="B86" s="23">
        <v>1.5</v>
      </c>
      <c r="C86" s="24">
        <v>10</v>
      </c>
      <c r="D86" s="25"/>
    </row>
    <row r="87" spans="1:5">
      <c r="A87" s="22" t="s">
        <v>9</v>
      </c>
      <c r="B87" s="23">
        <v>1.5</v>
      </c>
      <c r="C87" s="24">
        <v>10</v>
      </c>
      <c r="D87" s="25"/>
    </row>
    <row r="88" spans="1:5">
      <c r="A88" s="26" t="s">
        <v>11</v>
      </c>
      <c r="B88" s="27">
        <v>3</v>
      </c>
      <c r="C88" s="28"/>
      <c r="D88" s="29"/>
    </row>
    <row r="89" spans="1:5">
      <c r="A89" s="5" t="s">
        <v>18</v>
      </c>
      <c r="B89" s="6">
        <f>$B90+$B104+$B117</f>
        <v>0</v>
      </c>
      <c r="C89" s="7">
        <f>($B90*C90+$B104*C104+$B117*C117)/$B89</f>
        <v>0</v>
      </c>
      <c r="D89" s="8"/>
    </row>
    <row r="90" spans="1:5">
      <c r="A90" s="13" t="s">
        <v>39</v>
      </c>
      <c r="B90" s="14">
        <v>9</v>
      </c>
      <c r="C90" s="15">
        <f>($B91*C91+$B96*C96+$B100*C100)/$B90</f>
        <v>0</v>
      </c>
      <c r="D90" s="16">
        <f>IF(C90&lt;6,0,IF(C90&gt;=10,300,IF(C89&gt;=10,200,IF(C3&gt;=10,100,0))))</f>
        <v>0</v>
      </c>
      <c r="E90" s="4">
        <f>IF(D90=300,"UE validée",IF(D90=200,"UE validée par compensation sur le semestre",IF(D90=100,"UE validée par compensation sur l'année",IF(D90=0,"UE non validée",""))))</f>
        <v>0</v>
      </c>
    </row>
    <row r="91" spans="1:5">
      <c r="A91" s="17" t="s">
        <v>40</v>
      </c>
      <c r="B91" s="18">
        <v>2</v>
      </c>
      <c r="C91" s="19">
        <f>(IF(C95="",$B92*C92,0)+IF(C95="",$B93*C93,0)+IF(C95="",$B94*C94,0)+$B95*C95)/$B91</f>
        <v>0</v>
      </c>
      <c r="D91" s="20"/>
    </row>
    <row r="92" spans="1:5">
      <c r="A92" s="22" t="s">
        <v>8</v>
      </c>
      <c r="B92" s="23">
        <v>0.5</v>
      </c>
      <c r="C92" s="24">
        <v>10</v>
      </c>
      <c r="D92" s="25"/>
    </row>
    <row r="93" spans="1:5">
      <c r="A93" s="22" t="s">
        <v>9</v>
      </c>
      <c r="B93" s="23">
        <v>0.5</v>
      </c>
      <c r="C93" s="24">
        <v>10</v>
      </c>
      <c r="D93" s="25"/>
    </row>
    <row r="94" spans="1:5">
      <c r="A94" s="22" t="s">
        <v>10</v>
      </c>
      <c r="B94" s="23">
        <v>1</v>
      </c>
      <c r="C94" s="24">
        <v>10</v>
      </c>
      <c r="D94" s="25"/>
    </row>
    <row r="95" spans="1:5">
      <c r="A95" s="26" t="s">
        <v>11</v>
      </c>
      <c r="B95" s="27">
        <v>2</v>
      </c>
      <c r="C95" s="28"/>
      <c r="D95" s="29"/>
    </row>
    <row r="96" spans="1:5">
      <c r="A96" s="17" t="s">
        <v>41</v>
      </c>
      <c r="B96" s="18">
        <v>3</v>
      </c>
      <c r="C96" s="19">
        <f>(IF(C99="",$B97*C97,0)+IF(C99="",$B98*C98,0)+$B99*C99)/$B96</f>
        <v>0</v>
      </c>
      <c r="D96" s="20"/>
    </row>
    <row r="97" spans="1:5">
      <c r="A97" s="22" t="s">
        <v>8</v>
      </c>
      <c r="B97" s="23">
        <v>1.5</v>
      </c>
      <c r="C97" s="24">
        <v>10</v>
      </c>
      <c r="D97" s="25"/>
    </row>
    <row r="98" spans="1:5">
      <c r="A98" s="22" t="s">
        <v>9</v>
      </c>
      <c r="B98" s="23">
        <v>1.5</v>
      </c>
      <c r="C98" s="24">
        <v>10</v>
      </c>
      <c r="D98" s="25"/>
    </row>
    <row r="99" spans="1:5">
      <c r="A99" s="26" t="s">
        <v>11</v>
      </c>
      <c r="B99" s="27">
        <v>3</v>
      </c>
      <c r="C99" s="28"/>
      <c r="D99" s="29"/>
    </row>
    <row r="100" spans="1:5">
      <c r="A100" s="17" t="s">
        <v>42</v>
      </c>
      <c r="B100" s="18">
        <v>4</v>
      </c>
      <c r="C100" s="19">
        <f>($B101*C101+IF(C103="",$B102*C102,0)+$B103*C103)/$B100</f>
        <v>0</v>
      </c>
      <c r="D100" s="20"/>
    </row>
    <row r="101" spans="1:5">
      <c r="A101" s="22" t="s">
        <v>15</v>
      </c>
      <c r="B101" s="23">
        <v>2</v>
      </c>
      <c r="C101" s="24">
        <v>10</v>
      </c>
      <c r="D101" s="25"/>
    </row>
    <row r="102" spans="1:5">
      <c r="A102" s="22" t="s">
        <v>9</v>
      </c>
      <c r="B102" s="23">
        <v>2</v>
      </c>
      <c r="C102" s="24">
        <v>10</v>
      </c>
      <c r="D102" s="25"/>
    </row>
    <row r="103" spans="1:5">
      <c r="A103" s="26" t="s">
        <v>11</v>
      </c>
      <c r="B103" s="27">
        <v>2</v>
      </c>
      <c r="C103" s="28"/>
      <c r="D103" s="29"/>
    </row>
    <row r="104" spans="1:5">
      <c r="A104" s="13" t="s">
        <v>43</v>
      </c>
      <c r="B104" s="14">
        <v>6</v>
      </c>
      <c r="C104" s="15">
        <f>($B105*C105+$B109*C109+$B113*C113)/$B104</f>
        <v>0</v>
      </c>
      <c r="D104" s="16">
        <f>IF(C104&lt;6,0,IF(C104&gt;=10,300,IF(C89&gt;=10,200,IF(C3&gt;=10,100,0))))</f>
        <v>0</v>
      </c>
      <c r="E104" s="4">
        <f>IF(D104=300,"UE validée",IF(D104=200,"UE validée par compensation sur le semestre",IF(D104=100,"UE validée par compensation sur l'année",IF(D104=0,"UE non validée",""))))</f>
        <v>0</v>
      </c>
    </row>
    <row r="105" spans="1:5">
      <c r="A105" s="17" t="s">
        <v>44</v>
      </c>
      <c r="B105" s="18">
        <v>2</v>
      </c>
      <c r="C105" s="19">
        <f>(IF(C108="",$B106*C106,0)+IF(C108="",$B107*C107,0)+$B108*C108)/$B105</f>
        <v>0</v>
      </c>
      <c r="D105" s="20"/>
    </row>
    <row r="106" spans="1:5">
      <c r="A106" s="22" t="s">
        <v>8</v>
      </c>
      <c r="B106" s="23">
        <v>1</v>
      </c>
      <c r="C106" s="24">
        <v>10</v>
      </c>
      <c r="D106" s="25"/>
    </row>
    <row r="107" spans="1:5">
      <c r="A107" s="22" t="s">
        <v>9</v>
      </c>
      <c r="B107" s="23">
        <v>1</v>
      </c>
      <c r="C107" s="24">
        <v>10</v>
      </c>
      <c r="D107" s="25"/>
    </row>
    <row r="108" spans="1:5">
      <c r="A108" s="26" t="s">
        <v>11</v>
      </c>
      <c r="B108" s="27">
        <v>2</v>
      </c>
      <c r="C108" s="28"/>
      <c r="D108" s="29"/>
    </row>
    <row r="109" spans="1:5">
      <c r="A109" s="17" t="s">
        <v>45</v>
      </c>
      <c r="B109" s="18">
        <v>2</v>
      </c>
      <c r="C109" s="19">
        <f>(IF(C112="",$B110*C110,0)+IF(C112="",$B111*C111,0)+$B112*C112)/$B109</f>
        <v>0</v>
      </c>
      <c r="D109" s="20"/>
    </row>
    <row r="110" spans="1:5">
      <c r="A110" s="22" t="s">
        <v>8</v>
      </c>
      <c r="B110" s="23">
        <v>1</v>
      </c>
      <c r="C110" s="24">
        <v>10</v>
      </c>
      <c r="D110" s="25"/>
    </row>
    <row r="111" spans="1:5">
      <c r="A111" s="22" t="s">
        <v>9</v>
      </c>
      <c r="B111" s="23">
        <v>1</v>
      </c>
      <c r="C111" s="24">
        <v>10</v>
      </c>
      <c r="D111" s="25"/>
    </row>
    <row r="112" spans="1:5">
      <c r="A112" s="26" t="s">
        <v>11</v>
      </c>
      <c r="B112" s="27">
        <v>2</v>
      </c>
      <c r="C112" s="28"/>
      <c r="D112" s="29"/>
    </row>
    <row r="113" spans="1:5">
      <c r="A113" s="17" t="s">
        <v>46</v>
      </c>
      <c r="B113" s="18">
        <v>2</v>
      </c>
      <c r="C113" s="19">
        <f>(IF(C116="",$B114*C114,0)+IF(C116="",$B115*C115,0)+$B116*C116)/$B113</f>
        <v>0</v>
      </c>
      <c r="D113" s="20"/>
    </row>
    <row r="114" spans="1:5">
      <c r="A114" s="22" t="s">
        <v>8</v>
      </c>
      <c r="B114" s="23">
        <v>1</v>
      </c>
      <c r="C114" s="24">
        <v>10</v>
      </c>
      <c r="D114" s="25"/>
    </row>
    <row r="115" spans="1:5">
      <c r="A115" s="22" t="s">
        <v>9</v>
      </c>
      <c r="B115" s="23">
        <v>1</v>
      </c>
      <c r="C115" s="24">
        <v>10</v>
      </c>
      <c r="D115" s="25"/>
    </row>
    <row r="116" spans="1:5">
      <c r="A116" s="26" t="s">
        <v>11</v>
      </c>
      <c r="B116" s="27">
        <v>2</v>
      </c>
      <c r="C116" s="28"/>
      <c r="D116" s="29"/>
    </row>
    <row r="117" spans="1:5">
      <c r="A117" s="13" t="s">
        <v>47</v>
      </c>
      <c r="B117" s="14">
        <v>6</v>
      </c>
      <c r="C117" s="15">
        <f>($B118*C118+$B122*C122)/$B117</f>
        <v>0</v>
      </c>
      <c r="D117" s="16">
        <f>IF(C117&lt;6,0,IF(C117&gt;=10,300,IF(C89&gt;=10,200,IF(C3&gt;=10,100,0))))</f>
        <v>0</v>
      </c>
      <c r="E117" s="4">
        <f>IF(D117=300,"UE validée",IF(D117=200,"UE validée par compensation sur le semestre",IF(D117=100,"UE validée par compensation sur l'année",IF(D117=0,"UE non validée",""))))</f>
        <v>0</v>
      </c>
    </row>
    <row r="118" spans="1:5">
      <c r="A118" s="17" t="s">
        <v>48</v>
      </c>
      <c r="B118" s="18">
        <v>3</v>
      </c>
      <c r="C118" s="19">
        <f>(IF(C121="",$B119*C119,0)+IF(C121="",$B120*C120,0)+$B121*C121)/$B118</f>
        <v>0</v>
      </c>
      <c r="D118" s="20"/>
    </row>
    <row r="119" spans="1:5">
      <c r="A119" s="22" t="s">
        <v>8</v>
      </c>
      <c r="B119" s="23">
        <v>2</v>
      </c>
      <c r="C119" s="24">
        <v>10</v>
      </c>
      <c r="D119" s="25"/>
    </row>
    <row r="120" spans="1:5">
      <c r="A120" s="22" t="s">
        <v>9</v>
      </c>
      <c r="B120" s="23">
        <v>2</v>
      </c>
      <c r="C120" s="24">
        <v>10</v>
      </c>
      <c r="D120" s="25"/>
    </row>
    <row r="121" spans="1:5">
      <c r="A121" s="26" t="s">
        <v>11</v>
      </c>
      <c r="B121" s="27">
        <v>4</v>
      </c>
      <c r="C121" s="28"/>
      <c r="D121" s="29"/>
    </row>
    <row r="122" spans="1:5">
      <c r="A122" s="17" t="s">
        <v>49</v>
      </c>
      <c r="B122" s="18">
        <v>3</v>
      </c>
      <c r="C122" s="19">
        <f>(IF(C125="",$B123*C123,0)+IF(C125="",$B124*C124,0)+$B125*C125)/$B122</f>
        <v>0</v>
      </c>
      <c r="D122" s="20"/>
    </row>
    <row r="123" spans="1:5">
      <c r="A123" s="22" t="s">
        <v>8</v>
      </c>
      <c r="B123" s="23">
        <v>1</v>
      </c>
      <c r="C123" s="24">
        <v>10</v>
      </c>
      <c r="D123" s="25"/>
    </row>
    <row r="124" spans="1:5">
      <c r="A124" s="22" t="s">
        <v>9</v>
      </c>
      <c r="B124" s="23">
        <v>2</v>
      </c>
      <c r="C124" s="24">
        <v>10</v>
      </c>
      <c r="D124" s="25"/>
    </row>
    <row r="125" spans="1:5">
      <c r="A125" s="26" t="s">
        <v>11</v>
      </c>
      <c r="B125" s="27">
        <v>3</v>
      </c>
      <c r="C125" s="28"/>
      <c r="D125" s="29"/>
    </row>
  </sheetData>
  <conditionalFormatting sqref="C1">
    <cfRule type="cellIs" dxfId="0" priority="1" operator="greaterThanOrEqual">
      <formula>D1</formula>
    </cfRule>
  </conditionalFormatting>
  <conditionalFormatting sqref="C100">
    <cfRule type="cellIs" dxfId="1" priority="27" operator="lessThan">
      <formula>10</formula>
    </cfRule>
  </conditionalFormatting>
  <conditionalFormatting sqref="C104">
    <cfRule type="cellIs" dxfId="0" priority="28" operator="greaterThanOrEqual">
      <formula>D104</formula>
    </cfRule>
  </conditionalFormatting>
  <conditionalFormatting sqref="C105">
    <cfRule type="cellIs" dxfId="1" priority="29" operator="lessThan">
      <formula>10</formula>
    </cfRule>
  </conditionalFormatting>
  <conditionalFormatting sqref="C109">
    <cfRule type="cellIs" dxfId="1" priority="30" operator="lessThan">
      <formula>10</formula>
    </cfRule>
  </conditionalFormatting>
  <conditionalFormatting sqref="C113">
    <cfRule type="cellIs" dxfId="1" priority="31" operator="lessThan">
      <formula>10</formula>
    </cfRule>
  </conditionalFormatting>
  <conditionalFormatting sqref="C117">
    <cfRule type="cellIs" dxfId="0" priority="32" operator="greaterThanOrEqual">
      <formula>D117</formula>
    </cfRule>
  </conditionalFormatting>
  <conditionalFormatting sqref="C118">
    <cfRule type="cellIs" dxfId="1" priority="33" operator="lessThan">
      <formula>10</formula>
    </cfRule>
  </conditionalFormatting>
  <conditionalFormatting sqref="C122">
    <cfRule type="cellIs" dxfId="1" priority="34" operator="lessThan">
      <formula>10</formula>
    </cfRule>
  </conditionalFormatting>
  <conditionalFormatting sqref="C21">
    <cfRule type="cellIs" dxfId="1" priority="5" operator="lessThan">
      <formula>10</formula>
    </cfRule>
  </conditionalFormatting>
  <conditionalFormatting sqref="C25">
    <cfRule type="cellIs" dxfId="0" priority="6" operator="greaterThanOrEqual">
      <formula>D25</formula>
    </cfRule>
  </conditionalFormatting>
  <conditionalFormatting sqref="C26">
    <cfRule type="cellIs" dxfId="1" priority="7" operator="lessThan">
      <formula>10</formula>
    </cfRule>
  </conditionalFormatting>
  <conditionalFormatting sqref="C31">
    <cfRule type="cellIs" dxfId="0" priority="8" operator="greaterThanOrEqual">
      <formula>D31</formula>
    </cfRule>
  </conditionalFormatting>
  <conditionalFormatting sqref="C32">
    <cfRule type="cellIs" dxfId="1" priority="9" operator="lessThan">
      <formula>10</formula>
    </cfRule>
  </conditionalFormatting>
  <conditionalFormatting sqref="C37">
    <cfRule type="cellIs" dxfId="1" priority="10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1">
    <cfRule type="cellIs" dxfId="0" priority="11" operator="greaterThanOrEqual">
      <formula>D41</formula>
    </cfRule>
  </conditionalFormatting>
  <conditionalFormatting sqref="C42">
    <cfRule type="cellIs" dxfId="1" priority="12" operator="lessThan">
      <formula>10</formula>
    </cfRule>
  </conditionalFormatting>
  <conditionalFormatting sqref="C46">
    <cfRule type="cellIs" dxfId="1" priority="13" operator="lessThan">
      <formula>10</formula>
    </cfRule>
  </conditionalFormatting>
  <conditionalFormatting sqref="C50">
    <cfRule type="cellIs" dxfId="1" priority="14" operator="lessThan">
      <formula>10</formula>
    </cfRule>
  </conditionalFormatting>
  <conditionalFormatting sqref="C54">
    <cfRule type="cellIs" dxfId="0" priority="15" operator="greaterThanOrEqual">
      <formula>D54</formula>
    </cfRule>
  </conditionalFormatting>
  <conditionalFormatting sqref="C55">
    <cfRule type="cellIs" dxfId="1" priority="16" operator="lessThan">
      <formula>10</formula>
    </cfRule>
  </conditionalFormatting>
  <conditionalFormatting sqref="C59">
    <cfRule type="cellIs" dxfId="1" priority="17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3">
    <cfRule type="cellIs" dxfId="0" priority="18" operator="greaterThanOrEqual">
      <formula>D63</formula>
    </cfRule>
  </conditionalFormatting>
  <conditionalFormatting sqref="C65">
    <cfRule type="cellIs" dxfId="0" priority="19" operator="greaterThanOrEqual">
      <formula>D65</formula>
    </cfRule>
  </conditionalFormatting>
  <conditionalFormatting sqref="C66">
    <cfRule type="cellIs" dxfId="1" priority="20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80">
    <cfRule type="cellIs" dxfId="1" priority="21" operator="lessThan">
      <formula>10</formula>
    </cfRule>
  </conditionalFormatting>
  <conditionalFormatting sqref="C84">
    <cfRule type="cellIs" dxfId="0" priority="22" operator="greaterThanOrEqual">
      <formula>D84</formula>
    </cfRule>
  </conditionalFormatting>
  <conditionalFormatting sqref="C85">
    <cfRule type="cellIs" dxfId="1" priority="23" operator="lessThan">
      <formula>10</formula>
    </cfRule>
  </conditionalFormatting>
  <conditionalFormatting sqref="C90">
    <cfRule type="cellIs" dxfId="0" priority="24" operator="greaterThanOrEqual">
      <formula>D90</formula>
    </cfRule>
  </conditionalFormatting>
  <conditionalFormatting sqref="C91">
    <cfRule type="cellIs" dxfId="1" priority="25" operator="lessThan">
      <formula>10</formula>
    </cfRule>
  </conditionalFormatting>
  <conditionalFormatting sqref="C96">
    <cfRule type="cellIs" dxfId="1" priority="26" operator="lessThan">
      <formula>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50</v>
      </c>
      <c r="B1" s="2">
        <f>$B4+$B55</f>
        <v>0</v>
      </c>
      <c r="C1" s="3">
        <f>($B4*C4+$B55*C55)/$B1</f>
        <v>0</v>
      </c>
      <c r="D1" s="1">
        <f>MIN(D4,D55)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$B5+$B56</f>
        <v>0</v>
      </c>
      <c r="C2" s="7">
        <f>($B5*C5+$B56*C56)/$B2</f>
        <v>0</v>
      </c>
      <c r="D2" s="8"/>
    </row>
    <row r="3" spans="1:5">
      <c r="A3" s="5" t="s">
        <v>2</v>
      </c>
      <c r="B3" s="6">
        <f>$B27+$B78</f>
        <v>0</v>
      </c>
      <c r="C3" s="7">
        <f>($B27*C27+$B78*C78)/$B3</f>
        <v>0</v>
      </c>
      <c r="D3" s="8"/>
    </row>
    <row r="4" spans="1:5">
      <c r="A4" s="9" t="s">
        <v>51</v>
      </c>
      <c r="B4" s="10">
        <v>30</v>
      </c>
      <c r="C4" s="11">
        <f>($B6*C6+$B20*C20+$B28*C28+$B38*C38+$B45*C45)/$B4</f>
        <v>0</v>
      </c>
      <c r="D4" s="12">
        <f>MIN(D6,D20,D28,D38,D45)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$B6+$B20</f>
        <v>0</v>
      </c>
      <c r="C5" s="7">
        <f>($B6*C6+$B20*C20)/$B5</f>
        <v>0</v>
      </c>
      <c r="D5" s="8"/>
    </row>
    <row r="6" spans="1:5">
      <c r="A6" s="13" t="s">
        <v>52</v>
      </c>
      <c r="B6" s="14">
        <v>6</v>
      </c>
      <c r="C6" s="15">
        <f>($B7*C7+$B17*C17)/$B6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53</v>
      </c>
      <c r="B7" s="18">
        <v>4</v>
      </c>
      <c r="C7" s="19">
        <f>($B8*C8+$B11*C11+$B14*C14)/$B7</f>
        <v>0</v>
      </c>
      <c r="D7" s="20"/>
    </row>
    <row r="8" spans="1:5">
      <c r="A8" s="21" t="s">
        <v>54</v>
      </c>
      <c r="B8" s="18">
        <v>4</v>
      </c>
      <c r="C8" s="19">
        <f>(IF(C10="",$B9*C9,0)+$B10*C10)/$B8</f>
        <v>0</v>
      </c>
      <c r="D8" s="20"/>
    </row>
    <row r="9" spans="1:5">
      <c r="A9" s="22" t="s">
        <v>55</v>
      </c>
      <c r="B9" s="23">
        <v>4</v>
      </c>
      <c r="C9" s="24">
        <v>10</v>
      </c>
      <c r="D9" s="25"/>
    </row>
    <row r="10" spans="1:5">
      <c r="A10" s="26" t="s">
        <v>11</v>
      </c>
      <c r="B10" s="27">
        <v>4</v>
      </c>
      <c r="C10" s="28"/>
      <c r="D10" s="29"/>
    </row>
    <row r="11" spans="1:5">
      <c r="A11" s="21" t="s">
        <v>56</v>
      </c>
      <c r="B11" s="18">
        <v>4</v>
      </c>
      <c r="C11" s="19">
        <f>(IF(C13="",$B12*C12,0)+$B13*C13)/$B11</f>
        <v>0</v>
      </c>
      <c r="D11" s="20"/>
    </row>
    <row r="12" spans="1:5">
      <c r="A12" s="22" t="s">
        <v>55</v>
      </c>
      <c r="B12" s="23">
        <v>4</v>
      </c>
      <c r="C12" s="24"/>
      <c r="D12" s="25"/>
    </row>
    <row r="13" spans="1:5">
      <c r="A13" s="26" t="s">
        <v>11</v>
      </c>
      <c r="B13" s="27">
        <v>4</v>
      </c>
      <c r="C13" s="28"/>
      <c r="D13" s="29"/>
    </row>
    <row r="14" spans="1:5">
      <c r="A14" s="21" t="s">
        <v>57</v>
      </c>
      <c r="B14" s="18">
        <v>4</v>
      </c>
      <c r="C14" s="19">
        <f>(IF(C16="",$B15*C15,0)+$B16*C16)/$B14</f>
        <v>0</v>
      </c>
      <c r="D14" s="20"/>
    </row>
    <row r="15" spans="1:5">
      <c r="A15" s="22" t="s">
        <v>55</v>
      </c>
      <c r="B15" s="23">
        <v>4</v>
      </c>
      <c r="C15" s="24"/>
      <c r="D15" s="25"/>
    </row>
    <row r="16" spans="1:5">
      <c r="A16" s="26" t="s">
        <v>11</v>
      </c>
      <c r="B16" s="27">
        <v>4</v>
      </c>
      <c r="C16" s="28"/>
      <c r="D16" s="29"/>
    </row>
    <row r="17" spans="1:5">
      <c r="A17" s="17" t="s">
        <v>58</v>
      </c>
      <c r="B17" s="18">
        <v>2</v>
      </c>
      <c r="C17" s="19">
        <f>(IF(C19="",$B18*C18,0)+$B19*C19)/$B17</f>
        <v>0</v>
      </c>
      <c r="D17" s="20"/>
    </row>
    <row r="18" spans="1:5">
      <c r="A18" s="22" t="s">
        <v>55</v>
      </c>
      <c r="B18" s="23">
        <v>2</v>
      </c>
      <c r="C18" s="24">
        <v>10</v>
      </c>
      <c r="D18" s="25"/>
    </row>
    <row r="19" spans="1:5">
      <c r="A19" s="26" t="s">
        <v>11</v>
      </c>
      <c r="B19" s="27">
        <v>2</v>
      </c>
      <c r="C19" s="28"/>
      <c r="D19" s="29"/>
    </row>
    <row r="20" spans="1:5">
      <c r="A20" s="13" t="s">
        <v>59</v>
      </c>
      <c r="B20" s="14">
        <v>2</v>
      </c>
      <c r="C20" s="15">
        <f>($B21*C21+$B24*C24)/$B20</f>
        <v>0</v>
      </c>
      <c r="D20" s="16">
        <f>IF(C20&lt;6,0,IF(C20&gt;=10,300,IF(C5&gt;=10,200,0)))</f>
        <v>0</v>
      </c>
      <c r="E20" s="4">
        <f>IF(D20=300,"UE validée",IF(D20=200,"UE validée par compensation sur le semestre",IF(D20=100,"UE validée par compensation sur l'année",IF(D20=0,"UE non validée",""))))</f>
        <v>0</v>
      </c>
    </row>
    <row r="21" spans="1:5">
      <c r="A21" s="17" t="s">
        <v>60</v>
      </c>
      <c r="B21" s="18">
        <v>1</v>
      </c>
      <c r="C21" s="19">
        <f>(IF(C23="",$B22*C22,0)+$B23*C23)/$B21</f>
        <v>0</v>
      </c>
      <c r="D21" s="20"/>
    </row>
    <row r="22" spans="1:5">
      <c r="A22" s="22" t="s">
        <v>55</v>
      </c>
      <c r="B22" s="23">
        <v>1</v>
      </c>
      <c r="C22" s="24">
        <v>10</v>
      </c>
      <c r="D22" s="25"/>
    </row>
    <row r="23" spans="1:5">
      <c r="A23" s="26" t="s">
        <v>11</v>
      </c>
      <c r="B23" s="27">
        <v>1</v>
      </c>
      <c r="C23" s="28"/>
      <c r="D23" s="29"/>
    </row>
    <row r="24" spans="1:5">
      <c r="A24" s="17" t="s">
        <v>61</v>
      </c>
      <c r="B24" s="18">
        <v>1</v>
      </c>
      <c r="C24" s="19">
        <f>(IF(C26="",$B25*C25,0)+$B26*C26)/$B24</f>
        <v>0</v>
      </c>
      <c r="D24" s="20"/>
    </row>
    <row r="25" spans="1:5">
      <c r="A25" s="22" t="s">
        <v>55</v>
      </c>
      <c r="B25" s="23">
        <v>1</v>
      </c>
      <c r="C25" s="24">
        <v>10</v>
      </c>
      <c r="D25" s="25"/>
    </row>
    <row r="26" spans="1:5">
      <c r="A26" s="26" t="s">
        <v>11</v>
      </c>
      <c r="B26" s="27">
        <v>1</v>
      </c>
      <c r="C26" s="28"/>
      <c r="D26" s="29"/>
    </row>
    <row r="27" spans="1:5">
      <c r="A27" s="5" t="s">
        <v>18</v>
      </c>
      <c r="B27" s="6">
        <f>$B28+$B38+$B45</f>
        <v>0</v>
      </c>
      <c r="C27" s="7">
        <f>($B28*C28+$B38*C38+$B45*C45)/$B27</f>
        <v>0</v>
      </c>
      <c r="D27" s="8"/>
    </row>
    <row r="28" spans="1:5">
      <c r="A28" s="13" t="s">
        <v>62</v>
      </c>
      <c r="B28" s="14">
        <v>9</v>
      </c>
      <c r="C28" s="15">
        <f>($B29*C29+$B32*C32+$B35*C35)/$B28</f>
        <v>0</v>
      </c>
      <c r="D28" s="16">
        <f>IF(C28&lt;6,0,IF(C28&gt;=10,300,IF(C27&gt;=10,200,0)))</f>
        <v>0</v>
      </c>
      <c r="E28" s="4">
        <f>IF(D28=300,"UE validée",IF(D28=200,"UE validée par compensation sur le semestre",IF(D28=100,"UE validée par compensation sur l'année",IF(D28=0,"UE non validée",""))))</f>
        <v>0</v>
      </c>
    </row>
    <row r="29" spans="1:5">
      <c r="A29" s="17" t="s">
        <v>63</v>
      </c>
      <c r="B29" s="18">
        <v>2.5</v>
      </c>
      <c r="C29" s="19">
        <f>(IF(C31="",$B30*C30,0)+$B31*C31)/$B29</f>
        <v>0</v>
      </c>
      <c r="D29" s="20"/>
    </row>
    <row r="30" spans="1:5">
      <c r="A30" s="22" t="s">
        <v>55</v>
      </c>
      <c r="B30" s="23">
        <v>2.5</v>
      </c>
      <c r="C30" s="24">
        <v>10</v>
      </c>
      <c r="D30" s="25"/>
    </row>
    <row r="31" spans="1:5">
      <c r="A31" s="26" t="s">
        <v>11</v>
      </c>
      <c r="B31" s="27">
        <v>2.5</v>
      </c>
      <c r="C31" s="28"/>
      <c r="D31" s="29"/>
    </row>
    <row r="32" spans="1:5">
      <c r="A32" s="17" t="s">
        <v>64</v>
      </c>
      <c r="B32" s="18">
        <v>2.5</v>
      </c>
      <c r="C32" s="19">
        <f>(IF(C34="",$B33*C33,0)+$B34*C34)/$B32</f>
        <v>0</v>
      </c>
      <c r="D32" s="20"/>
    </row>
    <row r="33" spans="1:5">
      <c r="A33" s="22" t="s">
        <v>55</v>
      </c>
      <c r="B33" s="23">
        <v>2.5</v>
      </c>
      <c r="C33" s="24">
        <v>10</v>
      </c>
      <c r="D33" s="25"/>
    </row>
    <row r="34" spans="1:5">
      <c r="A34" s="26" t="s">
        <v>11</v>
      </c>
      <c r="B34" s="27">
        <v>2.5</v>
      </c>
      <c r="C34" s="28"/>
      <c r="D34" s="29"/>
    </row>
    <row r="35" spans="1:5">
      <c r="A35" s="17" t="s">
        <v>65</v>
      </c>
      <c r="B35" s="18">
        <v>4</v>
      </c>
      <c r="C35" s="19">
        <f>(IF(C37="",$B36*C36,0)+$B37*C37)/$B35</f>
        <v>0</v>
      </c>
      <c r="D35" s="20"/>
    </row>
    <row r="36" spans="1:5">
      <c r="A36" s="22" t="s">
        <v>55</v>
      </c>
      <c r="B36" s="23">
        <v>4</v>
      </c>
      <c r="C36" s="24">
        <v>10</v>
      </c>
      <c r="D36" s="25"/>
    </row>
    <row r="37" spans="1:5">
      <c r="A37" s="26" t="s">
        <v>11</v>
      </c>
      <c r="B37" s="27">
        <v>4</v>
      </c>
      <c r="C37" s="28"/>
      <c r="D37" s="29"/>
    </row>
    <row r="38" spans="1:5">
      <c r="A38" s="13" t="s">
        <v>66</v>
      </c>
      <c r="B38" s="14">
        <v>5</v>
      </c>
      <c r="C38" s="15">
        <f>($B39*C39+$B42*C42)/$B38</f>
        <v>0</v>
      </c>
      <c r="D38" s="16">
        <f>IF(C38&lt;6,0,IF(C38&gt;=10,300,IF(C27&gt;=10,200,0)))</f>
        <v>0</v>
      </c>
      <c r="E38" s="4">
        <f>IF(D38=300,"UE validée",IF(D38=200,"UE validée par compensation sur le semestre",IF(D38=100,"UE validée par compensation sur l'année",IF(D38=0,"UE non validée",""))))</f>
        <v>0</v>
      </c>
    </row>
    <row r="39" spans="1:5">
      <c r="A39" s="17" t="s">
        <v>67</v>
      </c>
      <c r="B39" s="18">
        <v>2.5</v>
      </c>
      <c r="C39" s="19">
        <f>(IF(C41="",$B40*C40,0)+$B41*C41)/$B39</f>
        <v>0</v>
      </c>
      <c r="D39" s="20"/>
    </row>
    <row r="40" spans="1:5">
      <c r="A40" s="22" t="s">
        <v>55</v>
      </c>
      <c r="B40" s="23">
        <v>2.5</v>
      </c>
      <c r="C40" s="24">
        <v>10</v>
      </c>
      <c r="D40" s="25"/>
    </row>
    <row r="41" spans="1:5">
      <c r="A41" s="26" t="s">
        <v>11</v>
      </c>
      <c r="B41" s="27">
        <v>2.5</v>
      </c>
      <c r="C41" s="28"/>
      <c r="D41" s="29"/>
    </row>
    <row r="42" spans="1:5">
      <c r="A42" s="17" t="s">
        <v>68</v>
      </c>
      <c r="B42" s="18">
        <v>2.5</v>
      </c>
      <c r="C42" s="19">
        <f>(IF(C44="",$B43*C43,0)+$B44*C44)/$B42</f>
        <v>0</v>
      </c>
      <c r="D42" s="20"/>
    </row>
    <row r="43" spans="1:5">
      <c r="A43" s="22" t="s">
        <v>55</v>
      </c>
      <c r="B43" s="23">
        <v>2.5</v>
      </c>
      <c r="C43" s="24">
        <v>10</v>
      </c>
      <c r="D43" s="25"/>
    </row>
    <row r="44" spans="1:5">
      <c r="A44" s="26" t="s">
        <v>11</v>
      </c>
      <c r="B44" s="27">
        <v>2.5</v>
      </c>
      <c r="C44" s="28"/>
      <c r="D44" s="29"/>
    </row>
    <row r="45" spans="1:5">
      <c r="A45" s="13" t="s">
        <v>69</v>
      </c>
      <c r="B45" s="14">
        <v>8</v>
      </c>
      <c r="C45" s="15">
        <f>($B46*C46+$B49*C49+$B52*C52)/$B45</f>
        <v>0</v>
      </c>
      <c r="D45" s="16">
        <f>IF(C45&lt;6,0,IF(C45&gt;=10,300,IF(C27&gt;=10,200,0)))</f>
        <v>0</v>
      </c>
      <c r="E45" s="4">
        <f>IF(D45=300,"UE validée",IF(D45=200,"UE validée par compensation sur le semestre",IF(D45=100,"UE validée par compensation sur l'année",IF(D45=0,"UE non validée",""))))</f>
        <v>0</v>
      </c>
    </row>
    <row r="46" spans="1:5">
      <c r="A46" s="17" t="s">
        <v>70</v>
      </c>
      <c r="B46" s="18">
        <v>4</v>
      </c>
      <c r="C46" s="19">
        <f>(IF(C48="",$B47*C47,0)+$B48*C48)/$B46</f>
        <v>0</v>
      </c>
      <c r="D46" s="20"/>
    </row>
    <row r="47" spans="1:5">
      <c r="A47" s="22" t="s">
        <v>55</v>
      </c>
      <c r="B47" s="23">
        <v>4</v>
      </c>
      <c r="C47" s="24">
        <v>10</v>
      </c>
      <c r="D47" s="25"/>
    </row>
    <row r="48" spans="1:5">
      <c r="A48" s="26" t="s">
        <v>11</v>
      </c>
      <c r="B48" s="27">
        <v>4</v>
      </c>
      <c r="C48" s="28"/>
      <c r="D48" s="29"/>
    </row>
    <row r="49" spans="1:5">
      <c r="A49" s="17" t="s">
        <v>71</v>
      </c>
      <c r="B49" s="18">
        <v>2</v>
      </c>
      <c r="C49" s="19">
        <f>(IF(C51="",$B50*C50,0)+$B51*C51)/$B49</f>
        <v>0</v>
      </c>
      <c r="D49" s="20"/>
    </row>
    <row r="50" spans="1:5">
      <c r="A50" s="22" t="s">
        <v>55</v>
      </c>
      <c r="B50" s="23">
        <v>2</v>
      </c>
      <c r="C50" s="24">
        <v>10</v>
      </c>
      <c r="D50" s="25"/>
    </row>
    <row r="51" spans="1:5">
      <c r="A51" s="26" t="s">
        <v>11</v>
      </c>
      <c r="B51" s="27">
        <v>2</v>
      </c>
      <c r="C51" s="28"/>
      <c r="D51" s="29"/>
    </row>
    <row r="52" spans="1:5">
      <c r="A52" s="17" t="s">
        <v>72</v>
      </c>
      <c r="B52" s="18">
        <v>2</v>
      </c>
      <c r="C52" s="19">
        <f>(IF(C54="",$B53*C53,0)+$B54*C54)/$B52</f>
        <v>0</v>
      </c>
      <c r="D52" s="20"/>
    </row>
    <row r="53" spans="1:5">
      <c r="A53" s="22" t="s">
        <v>55</v>
      </c>
      <c r="B53" s="23">
        <v>2</v>
      </c>
      <c r="C53" s="24">
        <v>10</v>
      </c>
      <c r="D53" s="25"/>
    </row>
    <row r="54" spans="1:5">
      <c r="A54" s="26" t="s">
        <v>11</v>
      </c>
      <c r="B54" s="27">
        <v>2</v>
      </c>
      <c r="C54" s="28"/>
      <c r="D54" s="29"/>
    </row>
    <row r="55" spans="1:5">
      <c r="A55" s="9" t="s">
        <v>73</v>
      </c>
      <c r="B55" s="10">
        <v>30</v>
      </c>
      <c r="C55" s="11">
        <f>($B57*C57+$B71*C71+$B79*C79+$B89*C89+$B93*C93)/$B55</f>
        <v>0</v>
      </c>
      <c r="D55" s="12">
        <f>MIN(D57,D71,D79,D89,D93)</f>
        <v>0</v>
      </c>
      <c r="E55" s="4">
        <f>IF(D55&gt;0,"Semestre validé","Semestre non validé")</f>
        <v>0</v>
      </c>
    </row>
    <row r="56" spans="1:5">
      <c r="A56" s="5" t="s">
        <v>4</v>
      </c>
      <c r="B56" s="6">
        <f>$B57+$B71</f>
        <v>0</v>
      </c>
      <c r="C56" s="7">
        <f>($B57*C57+$B71*C71)/$B56</f>
        <v>0</v>
      </c>
      <c r="D56" s="8"/>
    </row>
    <row r="57" spans="1:5">
      <c r="A57" s="13" t="s">
        <v>74</v>
      </c>
      <c r="B57" s="14">
        <v>6</v>
      </c>
      <c r="C57" s="15">
        <f>($B58*C58+$B68*C68)/$B57</f>
        <v>0</v>
      </c>
      <c r="D57" s="16">
        <f>IF(C57&lt;6,0,IF(C57&gt;=10,300,IF(C56&gt;=10,200,0)))</f>
        <v>0</v>
      </c>
      <c r="E57" s="4">
        <f>IF(D57=300,"UE validée",IF(D57=200,"UE validée par compensation sur le semestre",IF(D57=100,"UE validée par compensation sur l'année",IF(D57=0,"UE non validée",""))))</f>
        <v>0</v>
      </c>
    </row>
    <row r="58" spans="1:5">
      <c r="A58" s="17" t="s">
        <v>75</v>
      </c>
      <c r="B58" s="18">
        <v>4</v>
      </c>
      <c r="C58" s="19">
        <f>($B59*C59+$B62*C62+$B65*C65)/$B58</f>
        <v>0</v>
      </c>
      <c r="D58" s="20"/>
    </row>
    <row r="59" spans="1:5">
      <c r="A59" s="21" t="s">
        <v>76</v>
      </c>
      <c r="B59" s="18">
        <v>4</v>
      </c>
      <c r="C59" s="19">
        <f>(IF(C61="",$B60*C60,0)+$B61*C61)/$B59</f>
        <v>0</v>
      </c>
      <c r="D59" s="20"/>
    </row>
    <row r="60" spans="1:5">
      <c r="A60" s="22" t="s">
        <v>55</v>
      </c>
      <c r="B60" s="23">
        <v>4</v>
      </c>
      <c r="C60" s="24">
        <v>10</v>
      </c>
      <c r="D60" s="25"/>
    </row>
    <row r="61" spans="1:5">
      <c r="A61" s="26" t="s">
        <v>11</v>
      </c>
      <c r="B61" s="27">
        <v>4</v>
      </c>
      <c r="C61" s="28"/>
      <c r="D61" s="29"/>
    </row>
    <row r="62" spans="1:5">
      <c r="A62" s="21" t="s">
        <v>77</v>
      </c>
      <c r="B62" s="18">
        <v>4</v>
      </c>
      <c r="C62" s="19">
        <f>(IF(C64="",$B63*C63,0)+$B64*C64)/$B62</f>
        <v>0</v>
      </c>
      <c r="D62" s="20"/>
    </row>
    <row r="63" spans="1:5">
      <c r="A63" s="22" t="s">
        <v>55</v>
      </c>
      <c r="B63" s="23">
        <v>4</v>
      </c>
      <c r="C63" s="24"/>
      <c r="D63" s="25"/>
    </row>
    <row r="64" spans="1:5">
      <c r="A64" s="26" t="s">
        <v>11</v>
      </c>
      <c r="B64" s="27">
        <v>4</v>
      </c>
      <c r="C64" s="28"/>
      <c r="D64" s="29"/>
    </row>
    <row r="65" spans="1:5">
      <c r="A65" s="21" t="s">
        <v>78</v>
      </c>
      <c r="B65" s="18">
        <v>4</v>
      </c>
      <c r="C65" s="19">
        <f>(IF(C67="",$B66*C66,0)+$B67*C67)/$B65</f>
        <v>0</v>
      </c>
      <c r="D65" s="20"/>
    </row>
    <row r="66" spans="1:5">
      <c r="A66" s="22" t="s">
        <v>55</v>
      </c>
      <c r="B66" s="23">
        <v>4</v>
      </c>
      <c r="C66" s="24"/>
      <c r="D66" s="25"/>
    </row>
    <row r="67" spans="1:5">
      <c r="A67" s="26" t="s">
        <v>11</v>
      </c>
      <c r="B67" s="27">
        <v>4</v>
      </c>
      <c r="C67" s="28"/>
      <c r="D67" s="29"/>
    </row>
    <row r="68" spans="1:5">
      <c r="A68" s="17" t="s">
        <v>79</v>
      </c>
      <c r="B68" s="18">
        <v>2</v>
      </c>
      <c r="C68" s="19">
        <f>(IF(C70="",$B69*C69,0)+$B70*C70)/$B68</f>
        <v>0</v>
      </c>
      <c r="D68" s="20"/>
    </row>
    <row r="69" spans="1:5">
      <c r="A69" s="22" t="s">
        <v>55</v>
      </c>
      <c r="B69" s="23">
        <v>2</v>
      </c>
      <c r="C69" s="24">
        <v>10</v>
      </c>
      <c r="D69" s="25"/>
    </row>
    <row r="70" spans="1:5">
      <c r="A70" s="26" t="s">
        <v>11</v>
      </c>
      <c r="B70" s="27">
        <v>2</v>
      </c>
      <c r="C70" s="28"/>
      <c r="D70" s="29"/>
    </row>
    <row r="71" spans="1:5">
      <c r="A71" s="13" t="s">
        <v>80</v>
      </c>
      <c r="B71" s="14">
        <v>6.5</v>
      </c>
      <c r="C71" s="15">
        <f>($B72*C72+$B75*C75)/$B71</f>
        <v>0</v>
      </c>
      <c r="D71" s="16">
        <f>IF(C71&lt;6,0,IF(C71&gt;=10,300,IF(C56&gt;=10,200,0)))</f>
        <v>0</v>
      </c>
      <c r="E71" s="4">
        <f>IF(D71=300,"UE validée",IF(D71=200,"UE validée par compensation sur le semestre",IF(D71=100,"UE validée par compensation sur l'année",IF(D71=0,"UE non validée",""))))</f>
        <v>0</v>
      </c>
    </row>
    <row r="72" spans="1:5">
      <c r="A72" s="17" t="s">
        <v>81</v>
      </c>
      <c r="B72" s="18">
        <v>2</v>
      </c>
      <c r="C72" s="19">
        <f>(IF(C74="",$B73*C73,0)+$B74*C74)/$B72</f>
        <v>0</v>
      </c>
      <c r="D72" s="20"/>
    </row>
    <row r="73" spans="1:5">
      <c r="A73" s="22" t="s">
        <v>55</v>
      </c>
      <c r="B73" s="23">
        <v>2</v>
      </c>
      <c r="C73" s="24">
        <v>10</v>
      </c>
      <c r="D73" s="25"/>
    </row>
    <row r="74" spans="1:5">
      <c r="A74" s="26" t="s">
        <v>11</v>
      </c>
      <c r="B74" s="27">
        <v>2</v>
      </c>
      <c r="C74" s="28"/>
      <c r="D74" s="29"/>
    </row>
    <row r="75" spans="1:5">
      <c r="A75" s="17" t="s">
        <v>82</v>
      </c>
      <c r="B75" s="18">
        <v>4.5</v>
      </c>
      <c r="C75" s="19">
        <f>(IF(C77="",$B76*C76,0)+$B77*C77)/$B75</f>
        <v>0</v>
      </c>
      <c r="D75" s="20"/>
    </row>
    <row r="76" spans="1:5">
      <c r="A76" s="22" t="s">
        <v>55</v>
      </c>
      <c r="B76" s="23">
        <v>4.5</v>
      </c>
      <c r="C76" s="24">
        <v>10</v>
      </c>
      <c r="D76" s="25"/>
    </row>
    <row r="77" spans="1:5">
      <c r="A77" s="26" t="s">
        <v>11</v>
      </c>
      <c r="B77" s="27">
        <v>4.5</v>
      </c>
      <c r="C77" s="28"/>
      <c r="D77" s="29"/>
    </row>
    <row r="78" spans="1:5">
      <c r="A78" s="5" t="s">
        <v>18</v>
      </c>
      <c r="B78" s="6">
        <f>$B79+$B89+$B93</f>
        <v>0</v>
      </c>
      <c r="C78" s="7">
        <f>($B79*C79+$B89*C89+$B93*C93)/$B78</f>
        <v>0</v>
      </c>
      <c r="D78" s="8"/>
    </row>
    <row r="79" spans="1:5">
      <c r="A79" s="13" t="s">
        <v>83</v>
      </c>
      <c r="B79" s="14">
        <v>7.5</v>
      </c>
      <c r="C79" s="15">
        <f>($B80*C80+$B83*C83+$B86*C86)/$B79</f>
        <v>0</v>
      </c>
      <c r="D79" s="16">
        <f>IF(C79&lt;6,0,IF(C79&gt;=10,300,IF(C78&gt;=10,200,0)))</f>
        <v>0</v>
      </c>
      <c r="E79" s="4">
        <f>IF(D79=300,"UE validée",IF(D79=200,"UE validée par compensation sur le semestre",IF(D79=100,"UE validée par compensation sur l'année",IF(D79=0,"UE non validée",""))))</f>
        <v>0</v>
      </c>
    </row>
    <row r="80" spans="1:5">
      <c r="A80" s="17" t="s">
        <v>84</v>
      </c>
      <c r="B80" s="18">
        <v>2.5</v>
      </c>
      <c r="C80" s="19">
        <f>(IF(C82="",$B81*C81,0)+$B82*C82)/$B80</f>
        <v>0</v>
      </c>
      <c r="D80" s="20"/>
    </row>
    <row r="81" spans="1:5">
      <c r="A81" s="22" t="s">
        <v>55</v>
      </c>
      <c r="B81" s="23">
        <v>2.5</v>
      </c>
      <c r="C81" s="24">
        <v>10</v>
      </c>
      <c r="D81" s="25"/>
    </row>
    <row r="82" spans="1:5">
      <c r="A82" s="26" t="s">
        <v>11</v>
      </c>
      <c r="B82" s="27">
        <v>2.5</v>
      </c>
      <c r="C82" s="28"/>
      <c r="D82" s="29"/>
    </row>
    <row r="83" spans="1:5">
      <c r="A83" s="17" t="s">
        <v>85</v>
      </c>
      <c r="B83" s="18">
        <v>2.5</v>
      </c>
      <c r="C83" s="19">
        <f>(IF(C85="",$B84*C84,0)+$B85*C85)/$B83</f>
        <v>0</v>
      </c>
      <c r="D83" s="20"/>
    </row>
    <row r="84" spans="1:5">
      <c r="A84" s="22" t="s">
        <v>55</v>
      </c>
      <c r="B84" s="23">
        <v>2.5</v>
      </c>
      <c r="C84" s="24">
        <v>10</v>
      </c>
      <c r="D84" s="25"/>
    </row>
    <row r="85" spans="1:5">
      <c r="A85" s="26" t="s">
        <v>11</v>
      </c>
      <c r="B85" s="27">
        <v>2.5</v>
      </c>
      <c r="C85" s="28"/>
      <c r="D85" s="29"/>
    </row>
    <row r="86" spans="1:5">
      <c r="A86" s="17" t="s">
        <v>86</v>
      </c>
      <c r="B86" s="18">
        <v>2.5</v>
      </c>
      <c r="C86" s="19">
        <f>(IF(C88="",$B87*C87,0)+$B88*C88)/$B86</f>
        <v>0</v>
      </c>
      <c r="D86" s="20"/>
    </row>
    <row r="87" spans="1:5">
      <c r="A87" s="22" t="s">
        <v>55</v>
      </c>
      <c r="B87" s="23">
        <v>2.5</v>
      </c>
      <c r="C87" s="24">
        <v>10</v>
      </c>
      <c r="D87" s="25"/>
    </row>
    <row r="88" spans="1:5">
      <c r="A88" s="26" t="s">
        <v>11</v>
      </c>
      <c r="B88" s="27">
        <v>2.5</v>
      </c>
      <c r="C88" s="28"/>
      <c r="D88" s="29"/>
    </row>
    <row r="89" spans="1:5">
      <c r="A89" s="13" t="s">
        <v>87</v>
      </c>
      <c r="B89" s="14">
        <v>5</v>
      </c>
      <c r="C89" s="15">
        <f>($B90*C90)/$B89</f>
        <v>0</v>
      </c>
      <c r="D89" s="16">
        <f>IF(C89&lt;6,0,IF(C89&gt;=10,300,IF(C78&gt;=10,200,0)))</f>
        <v>0</v>
      </c>
      <c r="E89" s="4">
        <f>IF(D89=300,"UE validée",IF(D89=200,"UE validée par compensation sur le semestre",IF(D89=100,"UE validée par compensation sur l'année",IF(D89=0,"UE non validée",""))))</f>
        <v>0</v>
      </c>
    </row>
    <row r="90" spans="1:5">
      <c r="A90" s="17" t="s">
        <v>88</v>
      </c>
      <c r="B90" s="18">
        <v>5</v>
      </c>
      <c r="C90" s="19">
        <f>(IF(C92="",$B91*C91,0)+$B92*C92)/$B90</f>
        <v>0</v>
      </c>
      <c r="D90" s="20"/>
    </row>
    <row r="91" spans="1:5">
      <c r="A91" s="22" t="s">
        <v>55</v>
      </c>
      <c r="B91" s="23">
        <v>5</v>
      </c>
      <c r="C91" s="24">
        <v>10</v>
      </c>
      <c r="D91" s="25"/>
    </row>
    <row r="92" spans="1:5">
      <c r="A92" s="26" t="s">
        <v>11</v>
      </c>
      <c r="B92" s="27">
        <v>5</v>
      </c>
      <c r="C92" s="28"/>
      <c r="D92" s="29"/>
    </row>
    <row r="93" spans="1:5">
      <c r="A93" s="13" t="s">
        <v>89</v>
      </c>
      <c r="B93" s="14">
        <v>5</v>
      </c>
      <c r="C93" s="15">
        <f>($B94*C94)/$B93</f>
        <v>0</v>
      </c>
      <c r="D93" s="16">
        <f>IF(C93&lt;6,0,IF(C93&gt;=10,300,IF(C78&gt;=10,200,0)))</f>
        <v>0</v>
      </c>
      <c r="E93" s="4">
        <f>IF(D93=300,"UE validée",IF(D93=200,"UE validée par compensation sur le semestre",IF(D93=100,"UE validée par compensation sur l'année",IF(D93=0,"UE non validée",""))))</f>
        <v>0</v>
      </c>
    </row>
    <row r="94" spans="1:5">
      <c r="A94" s="17" t="s">
        <v>90</v>
      </c>
      <c r="B94" s="18">
        <v>5</v>
      </c>
      <c r="C94" s="19">
        <f>(IF(C96="",$B95*C95,0)+$B96*C96)/$B94</f>
        <v>0</v>
      </c>
      <c r="D94" s="20"/>
    </row>
    <row r="95" spans="1:5">
      <c r="A95" s="22" t="s">
        <v>55</v>
      </c>
      <c r="B95" s="23">
        <v>5</v>
      </c>
      <c r="C95" s="24">
        <v>10</v>
      </c>
      <c r="D95" s="25"/>
    </row>
    <row r="96" spans="1:5">
      <c r="A96" s="26" t="s">
        <v>11</v>
      </c>
      <c r="B96" s="27">
        <v>5</v>
      </c>
      <c r="C96" s="28"/>
      <c r="D96" s="29"/>
    </row>
  </sheetData>
  <conditionalFormatting sqref="C1">
    <cfRule type="cellIs" dxfId="0" priority="1" operator="greaterThanOrEqual">
      <formula>D1</formula>
    </cfRule>
  </conditionalFormatting>
  <conditionalFormatting sqref="C17">
    <cfRule type="cellIs" dxfId="1" priority="5" operator="lessThan">
      <formula>10</formula>
    </cfRule>
  </conditionalFormatting>
  <conditionalFormatting sqref="C20">
    <cfRule type="cellIs" dxfId="0" priority="6" operator="greaterThanOrEqual">
      <formula>D20</formula>
    </cfRule>
  </conditionalFormatting>
  <conditionalFormatting sqref="C21">
    <cfRule type="cellIs" dxfId="1" priority="7" operator="lessThan">
      <formula>10</formula>
    </cfRule>
  </conditionalFormatting>
  <conditionalFormatting sqref="C24">
    <cfRule type="cellIs" dxfId="1" priority="8" operator="lessThan">
      <formula>10</formula>
    </cfRule>
  </conditionalFormatting>
  <conditionalFormatting sqref="C28">
    <cfRule type="cellIs" dxfId="0" priority="9" operator="greaterThanOrEqual">
      <formula>D28</formula>
    </cfRule>
  </conditionalFormatting>
  <conditionalFormatting sqref="C29">
    <cfRule type="cellIs" dxfId="1" priority="10" operator="lessThan">
      <formula>10</formula>
    </cfRule>
  </conditionalFormatting>
  <conditionalFormatting sqref="C32">
    <cfRule type="cellIs" dxfId="1" priority="11" operator="lessThan">
      <formula>10</formula>
    </cfRule>
  </conditionalFormatting>
  <conditionalFormatting sqref="C35">
    <cfRule type="cellIs" dxfId="1" priority="12" operator="lessThan">
      <formula>10</formula>
    </cfRule>
  </conditionalFormatting>
  <conditionalFormatting sqref="C38">
    <cfRule type="cellIs" dxfId="0" priority="13" operator="greaterThanOrEqual">
      <formula>D38</formula>
    </cfRule>
  </conditionalFormatting>
  <conditionalFormatting sqref="C39">
    <cfRule type="cellIs" dxfId="1" priority="14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2">
    <cfRule type="cellIs" dxfId="1" priority="15" operator="lessThan">
      <formula>10</formula>
    </cfRule>
  </conditionalFormatting>
  <conditionalFormatting sqref="C45">
    <cfRule type="cellIs" dxfId="0" priority="16" operator="greaterThanOrEqual">
      <formula>D45</formula>
    </cfRule>
  </conditionalFormatting>
  <conditionalFormatting sqref="C46">
    <cfRule type="cellIs" dxfId="1" priority="17" operator="lessThan">
      <formula>10</formula>
    </cfRule>
  </conditionalFormatting>
  <conditionalFormatting sqref="C49">
    <cfRule type="cellIs" dxfId="1" priority="18" operator="lessThan">
      <formula>10</formula>
    </cfRule>
  </conditionalFormatting>
  <conditionalFormatting sqref="C52">
    <cfRule type="cellIs" dxfId="1" priority="19" operator="lessThan">
      <formula>10</formula>
    </cfRule>
  </conditionalFormatting>
  <conditionalFormatting sqref="C55">
    <cfRule type="cellIs" dxfId="0" priority="20" operator="greaterThanOrEqual">
      <formula>D55</formula>
    </cfRule>
  </conditionalFormatting>
  <conditionalFormatting sqref="C57">
    <cfRule type="cellIs" dxfId="0" priority="21" operator="greaterThanOrEqual">
      <formula>D57</formula>
    </cfRule>
  </conditionalFormatting>
  <conditionalFormatting sqref="C58">
    <cfRule type="cellIs" dxfId="1" priority="22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8">
    <cfRule type="cellIs" dxfId="1" priority="23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1">
    <cfRule type="cellIs" dxfId="0" priority="24" operator="greaterThanOrEqual">
      <formula>D71</formula>
    </cfRule>
  </conditionalFormatting>
  <conditionalFormatting sqref="C72">
    <cfRule type="cellIs" dxfId="1" priority="25" operator="lessThan">
      <formula>10</formula>
    </cfRule>
  </conditionalFormatting>
  <conditionalFormatting sqref="C75">
    <cfRule type="cellIs" dxfId="1" priority="26" operator="lessThan">
      <formula>10</formula>
    </cfRule>
  </conditionalFormatting>
  <conditionalFormatting sqref="C79">
    <cfRule type="cellIs" dxfId="0" priority="27" operator="greaterThanOrEqual">
      <formula>D79</formula>
    </cfRule>
  </conditionalFormatting>
  <conditionalFormatting sqref="C80">
    <cfRule type="cellIs" dxfId="1" priority="28" operator="lessThan">
      <formula>10</formula>
    </cfRule>
  </conditionalFormatting>
  <conditionalFormatting sqref="C83">
    <cfRule type="cellIs" dxfId="1" priority="29" operator="lessThan">
      <formula>10</formula>
    </cfRule>
  </conditionalFormatting>
  <conditionalFormatting sqref="C86">
    <cfRule type="cellIs" dxfId="1" priority="30" operator="lessThan">
      <formula>10</formula>
    </cfRule>
  </conditionalFormatting>
  <conditionalFormatting sqref="C89">
    <cfRule type="cellIs" dxfId="0" priority="31" operator="greaterThanOrEqual">
      <formula>D89</formula>
    </cfRule>
  </conditionalFormatting>
  <conditionalFormatting sqref="C90">
    <cfRule type="cellIs" dxfId="1" priority="32" operator="lessThan">
      <formula>10</formula>
    </cfRule>
  </conditionalFormatting>
  <conditionalFormatting sqref="C93">
    <cfRule type="cellIs" dxfId="0" priority="33" operator="greaterThanOrEqual">
      <formula>D93</formula>
    </cfRule>
  </conditionalFormatting>
  <conditionalFormatting sqref="C94">
    <cfRule type="cellIs" dxfId="1" priority="34" operator="lessThan"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64.7109375" customWidth="1"/>
    <col min="2" max="2" width="10.7109375" customWidth="1"/>
    <col min="3" max="3" width="6.7109375" customWidth="1"/>
    <col min="4" max="4" width="6.7109375" hidden="1" customWidth="1"/>
    <col min="5" max="5" width="20.7109375" customWidth="1"/>
  </cols>
  <sheetData>
    <row r="1" spans="1:5">
      <c r="A1" s="1" t="s">
        <v>91</v>
      </c>
      <c r="B1" s="2">
        <f>$B4+$B63</f>
        <v>0</v>
      </c>
      <c r="C1" s="3">
        <f>($B4*C4+$B63*C63)/$B1</f>
        <v>0</v>
      </c>
      <c r="D1" s="1">
        <f>MIN(D4,D63)</f>
        <v>0</v>
      </c>
      <c r="E1" s="4">
        <f>IF(D1&gt;0,"Année validée","Année non validée")</f>
        <v>0</v>
      </c>
    </row>
    <row r="2" spans="1:5">
      <c r="A2" s="5" t="s">
        <v>1</v>
      </c>
      <c r="B2" s="6">
        <f>$B5</f>
        <v>0</v>
      </c>
      <c r="C2" s="7">
        <f>($B5*C5)/$B2</f>
        <v>0</v>
      </c>
      <c r="D2" s="8"/>
    </row>
    <row r="3" spans="1:5">
      <c r="A3" s="5" t="s">
        <v>2</v>
      </c>
      <c r="B3" s="6">
        <f>$B26+$B64</f>
        <v>0</v>
      </c>
      <c r="C3" s="7">
        <f>($B26*C26+$B64*C64)/$B3</f>
        <v>0</v>
      </c>
      <c r="D3" s="8"/>
    </row>
    <row r="4" spans="1:5">
      <c r="A4" s="9" t="s">
        <v>92</v>
      </c>
      <c r="B4" s="10">
        <v>30</v>
      </c>
      <c r="C4" s="11">
        <f>($B6*C6+$B27*C27+$B30*C30+$B37*C37+$B44*C44+$B56*C56)/$B4</f>
        <v>0</v>
      </c>
      <c r="D4" s="12">
        <f>MIN(D6,D27,D30,D37,D44,D56)</f>
        <v>0</v>
      </c>
      <c r="E4" s="4">
        <f>IF(D4&gt;0,"Semestre validé","Semestre non validé")</f>
        <v>0</v>
      </c>
    </row>
    <row r="5" spans="1:5">
      <c r="A5" s="5" t="s">
        <v>4</v>
      </c>
      <c r="B5" s="6">
        <f>$B6</f>
        <v>0</v>
      </c>
      <c r="C5" s="7">
        <f>($B6*C6)/$B5</f>
        <v>0</v>
      </c>
      <c r="D5" s="8"/>
    </row>
    <row r="6" spans="1:5">
      <c r="A6" s="13" t="s">
        <v>93</v>
      </c>
      <c r="B6" s="14">
        <v>6</v>
      </c>
      <c r="C6" s="15">
        <f>($B7*C7+$B22*C22)/$B6</f>
        <v>0</v>
      </c>
      <c r="D6" s="16">
        <f>IF(C6&lt;6,0,IF(C6&gt;=10,300,IF(C5&gt;=10,200,0)))</f>
        <v>0</v>
      </c>
      <c r="E6" s="4">
        <f>IF(D6=300,"UE validée",IF(D6=200,"UE validée par compensation sur le semestre",IF(D6=100,"UE validée par compensation sur l'année",IF(D6=0,"UE non validée",""))))</f>
        <v>0</v>
      </c>
    </row>
    <row r="7" spans="1:5">
      <c r="A7" s="17" t="s">
        <v>94</v>
      </c>
      <c r="B7" s="18">
        <v>4</v>
      </c>
      <c r="C7" s="19">
        <f>($B8*C8+$B13*C13+$B18*C18)/$B7</f>
        <v>0</v>
      </c>
      <c r="D7" s="20"/>
    </row>
    <row r="8" spans="1:5">
      <c r="A8" s="21" t="s">
        <v>95</v>
      </c>
      <c r="B8" s="18">
        <v>4</v>
      </c>
      <c r="C8" s="19">
        <f>(IF(C12="",$B9*C9,0)+IF(C12="",$B10*C10,0)+IF(C12="",$B11*C11,0)+$B12*C12)/$B8</f>
        <v>0</v>
      </c>
      <c r="D8" s="20"/>
    </row>
    <row r="9" spans="1:5">
      <c r="A9" s="22" t="s">
        <v>8</v>
      </c>
      <c r="B9" s="23">
        <v>1</v>
      </c>
      <c r="C9" s="24">
        <v>10</v>
      </c>
      <c r="D9" s="25"/>
    </row>
    <row r="10" spans="1:5">
      <c r="A10" s="22" t="s">
        <v>9</v>
      </c>
      <c r="B10" s="23">
        <v>1</v>
      </c>
      <c r="C10" s="24">
        <v>10</v>
      </c>
      <c r="D10" s="25"/>
    </row>
    <row r="11" spans="1:5">
      <c r="A11" s="22" t="s">
        <v>10</v>
      </c>
      <c r="B11" s="23">
        <v>2</v>
      </c>
      <c r="C11" s="24">
        <v>10</v>
      </c>
      <c r="D11" s="25"/>
    </row>
    <row r="12" spans="1:5">
      <c r="A12" s="26" t="s">
        <v>11</v>
      </c>
      <c r="B12" s="27">
        <v>4</v>
      </c>
      <c r="C12" s="28"/>
      <c r="D12" s="29"/>
    </row>
    <row r="13" spans="1:5">
      <c r="A13" s="21" t="s">
        <v>96</v>
      </c>
      <c r="B13" s="18">
        <v>4</v>
      </c>
      <c r="C13" s="19">
        <f>(IF(C17="",$B14*C14,0)+IF(C17="",$B15*C15,0)+IF(C17="",$B16*C16,0)+$B17*C17)/$B13</f>
        <v>0</v>
      </c>
      <c r="D13" s="20"/>
    </row>
    <row r="14" spans="1:5">
      <c r="A14" s="22" t="s">
        <v>8</v>
      </c>
      <c r="B14" s="23">
        <v>1</v>
      </c>
      <c r="C14" s="24"/>
      <c r="D14" s="25"/>
    </row>
    <row r="15" spans="1:5">
      <c r="A15" s="22" t="s">
        <v>9</v>
      </c>
      <c r="B15" s="23">
        <v>1</v>
      </c>
      <c r="C15" s="24"/>
      <c r="D15" s="25"/>
    </row>
    <row r="16" spans="1:5">
      <c r="A16" s="22" t="s">
        <v>10</v>
      </c>
      <c r="B16" s="23">
        <v>2</v>
      </c>
      <c r="C16" s="24"/>
      <c r="D16" s="25"/>
    </row>
    <row r="17" spans="1:5">
      <c r="A17" s="26" t="s">
        <v>11</v>
      </c>
      <c r="B17" s="27">
        <v>4</v>
      </c>
      <c r="C17" s="28"/>
      <c r="D17" s="29"/>
    </row>
    <row r="18" spans="1:5">
      <c r="A18" s="21" t="s">
        <v>97</v>
      </c>
      <c r="B18" s="18">
        <v>4</v>
      </c>
      <c r="C18" s="19">
        <f>(IF(C21="",$B19*C19,0)+IF(C21="",$B20*C20,0)+$B21*C21)/$B18</f>
        <v>0</v>
      </c>
      <c r="D18" s="20"/>
    </row>
    <row r="19" spans="1:5">
      <c r="A19" s="22" t="s">
        <v>8</v>
      </c>
      <c r="B19" s="23">
        <v>2</v>
      </c>
      <c r="C19" s="24"/>
      <c r="D19" s="25"/>
    </row>
    <row r="20" spans="1:5">
      <c r="A20" s="22" t="s">
        <v>9</v>
      </c>
      <c r="B20" s="23">
        <v>2</v>
      </c>
      <c r="C20" s="24"/>
      <c r="D20" s="25"/>
    </row>
    <row r="21" spans="1:5">
      <c r="A21" s="26" t="s">
        <v>11</v>
      </c>
      <c r="B21" s="27">
        <v>4</v>
      </c>
      <c r="C21" s="28"/>
      <c r="D21" s="29"/>
    </row>
    <row r="22" spans="1:5">
      <c r="A22" s="17" t="s">
        <v>98</v>
      </c>
      <c r="B22" s="18">
        <v>2</v>
      </c>
      <c r="C22" s="19">
        <f>(IF(C25="",$B23*C23,0)+IF(C25="",$B24*C24,0)+$B25*C25)/$B22</f>
        <v>0</v>
      </c>
      <c r="D22" s="20"/>
    </row>
    <row r="23" spans="1:5">
      <c r="A23" s="22" t="s">
        <v>8</v>
      </c>
      <c r="B23" s="23">
        <v>1</v>
      </c>
      <c r="C23" s="24">
        <v>10</v>
      </c>
      <c r="D23" s="25"/>
    </row>
    <row r="24" spans="1:5">
      <c r="A24" s="22" t="s">
        <v>9</v>
      </c>
      <c r="B24" s="23">
        <v>1</v>
      </c>
      <c r="C24" s="24">
        <v>10</v>
      </c>
      <c r="D24" s="25"/>
    </row>
    <row r="25" spans="1:5">
      <c r="A25" s="26" t="s">
        <v>11</v>
      </c>
      <c r="B25" s="27">
        <v>2</v>
      </c>
      <c r="C25" s="28"/>
      <c r="D25" s="29"/>
    </row>
    <row r="26" spans="1:5">
      <c r="A26" s="5" t="s">
        <v>18</v>
      </c>
      <c r="B26" s="6">
        <f>$B27+$B30+$B37+$B44+$B56</f>
        <v>0</v>
      </c>
      <c r="C26" s="7">
        <f>($B27*C27+$B30*C30+$B37*C37+$B44*C44+$B56*C56)/$B26</f>
        <v>0</v>
      </c>
      <c r="D26" s="8"/>
    </row>
    <row r="27" spans="1:5">
      <c r="A27" s="13" t="s">
        <v>99</v>
      </c>
      <c r="B27" s="14">
        <v>6</v>
      </c>
      <c r="C27" s="15">
        <f>($B28*C28)/$B27</f>
        <v>0</v>
      </c>
      <c r="D27" s="16">
        <f>IF(C27&lt;6,0,IF(C27&gt;=10,300,IF(C26&gt;=10,200,0)))</f>
        <v>0</v>
      </c>
      <c r="E27" s="4">
        <f>IF(D27=300,"UE validée",IF(D27=200,"UE validée par compensation sur le semestre",IF(D27=100,"UE validée par compensation sur l'année",IF(D27=0,"UE non validée",""))))</f>
        <v>0</v>
      </c>
    </row>
    <row r="28" spans="1:5">
      <c r="A28" s="17" t="s">
        <v>100</v>
      </c>
      <c r="B28" s="18">
        <v>6</v>
      </c>
      <c r="C28" s="19">
        <f>($B29*C29)/$B28</f>
        <v>0</v>
      </c>
      <c r="D28" s="20"/>
    </row>
    <row r="29" spans="1:5">
      <c r="A29" s="22" t="s">
        <v>15</v>
      </c>
      <c r="B29" s="23">
        <v>3</v>
      </c>
      <c r="C29" s="24">
        <v>10</v>
      </c>
      <c r="D29" s="25"/>
    </row>
    <row r="30" spans="1:5">
      <c r="A30" s="13" t="s">
        <v>101</v>
      </c>
      <c r="B30" s="14">
        <v>3</v>
      </c>
      <c r="C30" s="15">
        <f>($B31*C31+$B34*C34)/$B30</f>
        <v>0</v>
      </c>
      <c r="D30" s="16">
        <f>IF(C30&lt;6,0,IF(C30&gt;=10,300,IF(C26&gt;=10,200,0)))</f>
        <v>0</v>
      </c>
      <c r="E30" s="4">
        <f>IF(D30=300,"UE validée",IF(D30=200,"UE validée par compensation sur le semestre",IF(D30=100,"UE validée par compensation sur l'année",IF(D30=0,"UE non validée",""))))</f>
        <v>0</v>
      </c>
    </row>
    <row r="31" spans="1:5">
      <c r="A31" s="17" t="s">
        <v>102</v>
      </c>
      <c r="B31" s="18">
        <v>1.5</v>
      </c>
      <c r="C31" s="19">
        <f>(IF(C33="",$B32*C32,0)+$B33*C33)/$B31</f>
        <v>0</v>
      </c>
      <c r="D31" s="20"/>
    </row>
    <row r="32" spans="1:5">
      <c r="A32" s="22" t="s">
        <v>103</v>
      </c>
      <c r="B32" s="23">
        <v>1.5</v>
      </c>
      <c r="C32" s="24">
        <v>10</v>
      </c>
      <c r="D32" s="25"/>
    </row>
    <row r="33" spans="1:5">
      <c r="A33" s="26" t="s">
        <v>11</v>
      </c>
      <c r="B33" s="27">
        <v>1.5</v>
      </c>
      <c r="C33" s="28"/>
      <c r="D33" s="29"/>
    </row>
    <row r="34" spans="1:5">
      <c r="A34" s="17" t="s">
        <v>104</v>
      </c>
      <c r="B34" s="18">
        <v>1.5</v>
      </c>
      <c r="C34" s="19">
        <f>(IF(C36="",$B35*C35,0)+$B36*C36)/$B34</f>
        <v>0</v>
      </c>
      <c r="D34" s="20"/>
    </row>
    <row r="35" spans="1:5">
      <c r="A35" s="22" t="s">
        <v>103</v>
      </c>
      <c r="B35" s="23">
        <v>1.5</v>
      </c>
      <c r="C35" s="24">
        <v>10</v>
      </c>
      <c r="D35" s="25"/>
    </row>
    <row r="36" spans="1:5">
      <c r="A36" s="26" t="s">
        <v>11</v>
      </c>
      <c r="B36" s="27">
        <v>1.5</v>
      </c>
      <c r="C36" s="28"/>
      <c r="D36" s="29"/>
    </row>
    <row r="37" spans="1:5">
      <c r="A37" s="13" t="s">
        <v>105</v>
      </c>
      <c r="B37" s="14">
        <v>3</v>
      </c>
      <c r="C37" s="15">
        <f>($B38*C38+$B41*C41)/$B37</f>
        <v>0</v>
      </c>
      <c r="D37" s="16">
        <f>IF(C37&lt;6,0,IF(C37&gt;=10,300,IF(C26&gt;=10,200,0)))</f>
        <v>0</v>
      </c>
      <c r="E37" s="4">
        <f>IF(D37=300,"UE validée",IF(D37=200,"UE validée par compensation sur le semestre",IF(D37=100,"UE validée par compensation sur l'année",IF(D37=0,"UE non validée",""))))</f>
        <v>0</v>
      </c>
    </row>
    <row r="38" spans="1:5">
      <c r="A38" s="17" t="s">
        <v>106</v>
      </c>
      <c r="B38" s="18">
        <v>1.5</v>
      </c>
      <c r="C38" s="19">
        <f>(IF(C40="",$B39*C39,0)+$B40*C40)/$B38</f>
        <v>0</v>
      </c>
      <c r="D38" s="20"/>
    </row>
    <row r="39" spans="1:5">
      <c r="A39" s="22" t="s">
        <v>103</v>
      </c>
      <c r="B39" s="23">
        <v>2</v>
      </c>
      <c r="C39" s="24">
        <v>10</v>
      </c>
      <c r="D39" s="25"/>
    </row>
    <row r="40" spans="1:5">
      <c r="A40" s="26" t="s">
        <v>11</v>
      </c>
      <c r="B40" s="27">
        <v>2</v>
      </c>
      <c r="C40" s="28"/>
      <c r="D40" s="29"/>
    </row>
    <row r="41" spans="1:5">
      <c r="A41" s="17" t="s">
        <v>107</v>
      </c>
      <c r="B41" s="18">
        <v>1.5</v>
      </c>
      <c r="C41" s="19">
        <f>(IF(C43="",$B42*C42,0)+$B43*C43)/$B41</f>
        <v>0</v>
      </c>
      <c r="D41" s="20"/>
    </row>
    <row r="42" spans="1:5">
      <c r="A42" s="22" t="s">
        <v>103</v>
      </c>
      <c r="B42" s="23">
        <v>2</v>
      </c>
      <c r="C42" s="24">
        <v>10</v>
      </c>
      <c r="D42" s="25"/>
    </row>
    <row r="43" spans="1:5">
      <c r="A43" s="26" t="s">
        <v>11</v>
      </c>
      <c r="B43" s="27">
        <v>2</v>
      </c>
      <c r="C43" s="28"/>
      <c r="D43" s="29"/>
    </row>
    <row r="44" spans="1:5">
      <c r="A44" s="13" t="s">
        <v>108</v>
      </c>
      <c r="B44" s="14">
        <v>9</v>
      </c>
      <c r="C44" s="15">
        <f>($B45*C45+$B49*C49+$B53*C53)/$B44</f>
        <v>0</v>
      </c>
      <c r="D44" s="16">
        <f>IF(C44&lt;6,0,IF(C44&gt;=10,300,IF(C26&gt;=10,200,0)))</f>
        <v>0</v>
      </c>
      <c r="E44" s="4">
        <f>IF(D44=300,"UE validée",IF(D44=200,"UE validée par compensation sur le semestre",IF(D44=100,"UE validée par compensation sur l'année",IF(D44=0,"UE non validée",""))))</f>
        <v>0</v>
      </c>
    </row>
    <row r="45" spans="1:5">
      <c r="A45" s="17" t="s">
        <v>109</v>
      </c>
      <c r="B45" s="18">
        <v>3</v>
      </c>
      <c r="C45" s="19">
        <f>(IF(C48="",$B46*C46,0)+IF(C48="",$B47*C47,0)+$B48*C48)/$B45</f>
        <v>0</v>
      </c>
      <c r="D45" s="20"/>
    </row>
    <row r="46" spans="1:5">
      <c r="A46" s="22" t="s">
        <v>8</v>
      </c>
      <c r="B46" s="23">
        <v>1.5</v>
      </c>
      <c r="C46" s="24">
        <v>10</v>
      </c>
      <c r="D46" s="25"/>
    </row>
    <row r="47" spans="1:5">
      <c r="A47" s="22" t="s">
        <v>9</v>
      </c>
      <c r="B47" s="23">
        <v>1.5</v>
      </c>
      <c r="C47" s="24">
        <v>10</v>
      </c>
      <c r="D47" s="25"/>
    </row>
    <row r="48" spans="1:5">
      <c r="A48" s="26" t="s">
        <v>11</v>
      </c>
      <c r="B48" s="27">
        <v>3</v>
      </c>
      <c r="C48" s="28"/>
      <c r="D48" s="29"/>
    </row>
    <row r="49" spans="1:5">
      <c r="A49" s="17" t="s">
        <v>110</v>
      </c>
      <c r="B49" s="18">
        <v>3</v>
      </c>
      <c r="C49" s="19">
        <f>(IF(C52="",$B50*C50,0)+IF(C52="",$B51*C51,0)+$B52*C52)/$B49</f>
        <v>0</v>
      </c>
      <c r="D49" s="20"/>
    </row>
    <row r="50" spans="1:5">
      <c r="A50" s="22" t="s">
        <v>8</v>
      </c>
      <c r="B50" s="23">
        <v>1.5</v>
      </c>
      <c r="C50" s="24">
        <v>10</v>
      </c>
      <c r="D50" s="25"/>
    </row>
    <row r="51" spans="1:5">
      <c r="A51" s="22" t="s">
        <v>9</v>
      </c>
      <c r="B51" s="23">
        <v>1.5</v>
      </c>
      <c r="C51" s="24">
        <v>10</v>
      </c>
      <c r="D51" s="25"/>
    </row>
    <row r="52" spans="1:5">
      <c r="A52" s="26" t="s">
        <v>11</v>
      </c>
      <c r="B52" s="27">
        <v>3</v>
      </c>
      <c r="C52" s="28"/>
      <c r="D52" s="29"/>
    </row>
    <row r="53" spans="1:5">
      <c r="A53" s="17" t="s">
        <v>111</v>
      </c>
      <c r="B53" s="18">
        <v>3</v>
      </c>
      <c r="C53" s="19">
        <f>(IF(C55="",$B54*C54,0)+$B55*C55)/$B53</f>
        <v>0</v>
      </c>
      <c r="D53" s="20"/>
    </row>
    <row r="54" spans="1:5">
      <c r="A54" s="22" t="s">
        <v>103</v>
      </c>
      <c r="B54" s="23">
        <v>3</v>
      </c>
      <c r="C54" s="24">
        <v>10</v>
      </c>
      <c r="D54" s="25"/>
    </row>
    <row r="55" spans="1:5">
      <c r="A55" s="26" t="s">
        <v>112</v>
      </c>
      <c r="B55" s="27">
        <v>3</v>
      </c>
      <c r="C55" s="28"/>
      <c r="D55" s="29"/>
    </row>
    <row r="56" spans="1:5">
      <c r="A56" s="13" t="s">
        <v>113</v>
      </c>
      <c r="B56" s="14">
        <v>3</v>
      </c>
      <c r="C56" s="15">
        <f>($B57*C57+$B60*C60)/$B56</f>
        <v>0</v>
      </c>
      <c r="D56" s="16">
        <f>IF(C56&lt;6,0,IF(C56&gt;=10,300,IF(C26&gt;=10,200,0)))</f>
        <v>0</v>
      </c>
      <c r="E56" s="4">
        <f>IF(D56=300,"UE validée",IF(D56=200,"UE validée par compensation sur le semestre",IF(D56=100,"UE validée par compensation sur l'année",IF(D56=0,"UE non validée",""))))</f>
        <v>0</v>
      </c>
    </row>
    <row r="57" spans="1:5">
      <c r="A57" s="17" t="s">
        <v>114</v>
      </c>
      <c r="B57" s="18">
        <v>2</v>
      </c>
      <c r="C57" s="19">
        <f>(IF(C59="",$B58*C58,0)+$B59*C59)/$B57</f>
        <v>0</v>
      </c>
      <c r="D57" s="20"/>
    </row>
    <row r="58" spans="1:5">
      <c r="A58" s="22" t="s">
        <v>103</v>
      </c>
      <c r="B58" s="23">
        <v>2</v>
      </c>
      <c r="C58" s="24">
        <v>10</v>
      </c>
      <c r="D58" s="25"/>
    </row>
    <row r="59" spans="1:5">
      <c r="A59" s="26" t="s">
        <v>11</v>
      </c>
      <c r="B59" s="27">
        <v>2</v>
      </c>
      <c r="C59" s="28"/>
      <c r="D59" s="29"/>
    </row>
    <row r="60" spans="1:5">
      <c r="A60" s="17" t="s">
        <v>115</v>
      </c>
      <c r="B60" s="18">
        <v>1</v>
      </c>
      <c r="C60" s="19">
        <f>(IF(C62="",$B61*C61,0)+$B62*C62)/$B60</f>
        <v>0</v>
      </c>
      <c r="D60" s="20"/>
    </row>
    <row r="61" spans="1:5">
      <c r="A61" s="22" t="s">
        <v>103</v>
      </c>
      <c r="B61" s="23">
        <v>1</v>
      </c>
      <c r="C61" s="24">
        <v>10</v>
      </c>
      <c r="D61" s="25"/>
    </row>
    <row r="62" spans="1:5">
      <c r="A62" s="26" t="s">
        <v>11</v>
      </c>
      <c r="B62" s="27">
        <v>1</v>
      </c>
      <c r="C62" s="28"/>
      <c r="D62" s="29"/>
    </row>
    <row r="63" spans="1:5">
      <c r="A63" s="9" t="s">
        <v>116</v>
      </c>
      <c r="B63" s="10">
        <v>30</v>
      </c>
      <c r="C63" s="11">
        <f>($B65*C65+$B72*C72)/$B63</f>
        <v>0</v>
      </c>
      <c r="D63" s="12">
        <f>MIN(D65,D72)</f>
        <v>0</v>
      </c>
      <c r="E63" s="4">
        <f>IF(D63&gt;0,"Semestre validé","Semestre non validé")</f>
        <v>0</v>
      </c>
    </row>
    <row r="64" spans="1:5">
      <c r="A64" s="5" t="s">
        <v>18</v>
      </c>
      <c r="B64" s="6">
        <f>$B65+$B72</f>
        <v>0</v>
      </c>
      <c r="C64" s="7">
        <f>($B65*C65+$B72*C72)/$B64</f>
        <v>0</v>
      </c>
      <c r="D64" s="8"/>
    </row>
    <row r="65" spans="1:5">
      <c r="A65" s="13" t="s">
        <v>117</v>
      </c>
      <c r="B65" s="14">
        <v>15</v>
      </c>
      <c r="C65" s="15">
        <f>($B66*C66+$B69*C69)/$B65</f>
        <v>0</v>
      </c>
      <c r="D65" s="16">
        <f>IF(C65&lt;6,0,IF(C65&gt;=10,300,IF(C64&gt;=10,200,0)))</f>
        <v>0</v>
      </c>
      <c r="E65" s="4">
        <f>IF(D65=300,"UE validée",IF(D65=200,"UE validée par compensation sur le semestre",IF(D65=100,"UE validée par compensation sur l'année",IF(D65=0,"UE non validée",""))))</f>
        <v>0</v>
      </c>
    </row>
    <row r="66" spans="1:5">
      <c r="A66" s="17" t="s">
        <v>118</v>
      </c>
      <c r="B66" s="18">
        <v>14</v>
      </c>
      <c r="C66" s="19">
        <f>(IF(C68="",$B67*C67,0)+$B68*C68)/$B66</f>
        <v>0</v>
      </c>
      <c r="D66" s="20"/>
    </row>
    <row r="67" spans="1:5">
      <c r="A67" s="22" t="s">
        <v>55</v>
      </c>
      <c r="B67" s="23">
        <v>14</v>
      </c>
      <c r="C67" s="24">
        <v>10</v>
      </c>
      <c r="D67" s="25"/>
    </row>
    <row r="68" spans="1:5">
      <c r="A68" s="26" t="s">
        <v>11</v>
      </c>
      <c r="B68" s="27">
        <v>14</v>
      </c>
      <c r="C68" s="28"/>
      <c r="D68" s="29"/>
    </row>
    <row r="69" spans="1:5">
      <c r="A69" s="17" t="s">
        <v>119</v>
      </c>
      <c r="B69" s="18">
        <v>1</v>
      </c>
      <c r="C69" s="19">
        <f>(IF(C71="",$B70*C70,0)+$B71*C71)/$B69</f>
        <v>0</v>
      </c>
      <c r="D69" s="20"/>
    </row>
    <row r="70" spans="1:5">
      <c r="A70" s="22" t="s">
        <v>55</v>
      </c>
      <c r="B70" s="23">
        <v>1</v>
      </c>
      <c r="C70" s="24">
        <v>10</v>
      </c>
      <c r="D70" s="25"/>
    </row>
    <row r="71" spans="1:5">
      <c r="A71" s="26" t="s">
        <v>11</v>
      </c>
      <c r="B71" s="27">
        <v>1</v>
      </c>
      <c r="C71" s="28"/>
      <c r="D71" s="29"/>
    </row>
    <row r="72" spans="1:5">
      <c r="A72" s="13" t="s">
        <v>120</v>
      </c>
      <c r="B72" s="14">
        <v>15</v>
      </c>
      <c r="C72" s="15">
        <f>($B73*C73+$B76*C76)/$B72</f>
        <v>0</v>
      </c>
      <c r="D72" s="16">
        <f>IF(C72&lt;6,0,IF(C72&gt;=10,300,IF(C64&gt;=10,200,0)))</f>
        <v>0</v>
      </c>
      <c r="E72" s="4">
        <f>IF(D72=300,"UE validée",IF(D72=200,"UE validée par compensation sur le semestre",IF(D72=100,"UE validée par compensation sur l'année",IF(D72=0,"UE non validée",""))))</f>
        <v>0</v>
      </c>
    </row>
    <row r="73" spans="1:5">
      <c r="A73" s="17" t="s">
        <v>121</v>
      </c>
      <c r="B73" s="18">
        <v>13</v>
      </c>
      <c r="C73" s="19">
        <f>(IF(C75="",$B74*C74,0)+$B75*C75)/$B73</f>
        <v>0</v>
      </c>
      <c r="D73" s="20"/>
    </row>
    <row r="74" spans="1:5">
      <c r="A74" s="22" t="s">
        <v>55</v>
      </c>
      <c r="B74" s="23">
        <v>13</v>
      </c>
      <c r="C74" s="24">
        <v>10</v>
      </c>
      <c r="D74" s="25"/>
    </row>
    <row r="75" spans="1:5">
      <c r="A75" s="26" t="s">
        <v>11</v>
      </c>
      <c r="B75" s="27">
        <v>13</v>
      </c>
      <c r="C75" s="28"/>
      <c r="D75" s="29"/>
    </row>
    <row r="76" spans="1:5">
      <c r="A76" s="17" t="s">
        <v>122</v>
      </c>
      <c r="B76" s="18">
        <v>2</v>
      </c>
      <c r="C76" s="19">
        <f>(IF(C78="",$B77*C77,0)+$B78*C78)/$B76</f>
        <v>0</v>
      </c>
      <c r="D76" s="20"/>
    </row>
    <row r="77" spans="1:5">
      <c r="A77" s="22" t="s">
        <v>55</v>
      </c>
      <c r="B77" s="23">
        <v>2</v>
      </c>
      <c r="C77" s="24">
        <v>10</v>
      </c>
      <c r="D77" s="25"/>
    </row>
    <row r="78" spans="1:5">
      <c r="A78" s="26" t="s">
        <v>11</v>
      </c>
      <c r="B78" s="27">
        <v>2</v>
      </c>
      <c r="C78" s="28"/>
      <c r="D78" s="29"/>
    </row>
  </sheetData>
  <conditionalFormatting sqref="C1">
    <cfRule type="cellIs" dxfId="0" priority="1" operator="greaterThanOrEqual">
      <formula>D1</formula>
    </cfRule>
  </conditionalFormatting>
  <conditionalFormatting sqref="C22">
    <cfRule type="cellIs" dxfId="1" priority="5" operator="lessThan">
      <formula>10</formula>
    </cfRule>
  </conditionalFormatting>
  <conditionalFormatting sqref="C27">
    <cfRule type="cellIs" dxfId="0" priority="6" operator="greaterThanOrEqual">
      <formula>D27</formula>
    </cfRule>
  </conditionalFormatting>
  <conditionalFormatting sqref="C28">
    <cfRule type="cellIs" dxfId="1" priority="7" operator="lessThan">
      <formula>10</formula>
    </cfRule>
  </conditionalFormatting>
  <conditionalFormatting sqref="C30">
    <cfRule type="cellIs" dxfId="0" priority="8" operator="greaterThanOrEqual">
      <formula>D30</formula>
    </cfRule>
  </conditionalFormatting>
  <conditionalFormatting sqref="C31">
    <cfRule type="cellIs" dxfId="1" priority="9" operator="lessThan">
      <formula>10</formula>
    </cfRule>
  </conditionalFormatting>
  <conditionalFormatting sqref="C34">
    <cfRule type="cellIs" dxfId="1" priority="10" operator="lessThan">
      <formula>10</formula>
    </cfRule>
  </conditionalFormatting>
  <conditionalFormatting sqref="C37">
    <cfRule type="cellIs" dxfId="0" priority="11" operator="greaterThanOrEqual">
      <formula>D37</formula>
    </cfRule>
  </conditionalFormatting>
  <conditionalFormatting sqref="C38">
    <cfRule type="cellIs" dxfId="1" priority="12" operator="lessThan">
      <formula>10</formula>
    </cfRule>
  </conditionalFormatting>
  <conditionalFormatting sqref="C4">
    <cfRule type="cellIs" dxfId="0" priority="2" operator="greaterThanOrEqual">
      <formula>D4</formula>
    </cfRule>
  </conditionalFormatting>
  <conditionalFormatting sqref="C41">
    <cfRule type="cellIs" dxfId="1" priority="13" operator="lessThan">
      <formula>10</formula>
    </cfRule>
  </conditionalFormatting>
  <conditionalFormatting sqref="C44">
    <cfRule type="cellIs" dxfId="0" priority="14" operator="greaterThanOrEqual">
      <formula>D44</formula>
    </cfRule>
  </conditionalFormatting>
  <conditionalFormatting sqref="C45">
    <cfRule type="cellIs" dxfId="1" priority="15" operator="lessThan">
      <formula>10</formula>
    </cfRule>
  </conditionalFormatting>
  <conditionalFormatting sqref="C49">
    <cfRule type="cellIs" dxfId="1" priority="16" operator="lessThan">
      <formula>10</formula>
    </cfRule>
  </conditionalFormatting>
  <conditionalFormatting sqref="C53">
    <cfRule type="cellIs" dxfId="1" priority="17" operator="lessThan">
      <formula>10</formula>
    </cfRule>
  </conditionalFormatting>
  <conditionalFormatting sqref="C56">
    <cfRule type="cellIs" dxfId="0" priority="18" operator="greaterThanOrEqual">
      <formula>D56</formula>
    </cfRule>
  </conditionalFormatting>
  <conditionalFormatting sqref="C57">
    <cfRule type="cellIs" dxfId="1" priority="19" operator="lessThan">
      <formula>10</formula>
    </cfRule>
  </conditionalFormatting>
  <conditionalFormatting sqref="C6">
    <cfRule type="cellIs" dxfId="0" priority="3" operator="greaterThanOrEqual">
      <formula>D6</formula>
    </cfRule>
  </conditionalFormatting>
  <conditionalFormatting sqref="C60">
    <cfRule type="cellIs" dxfId="1" priority="20" operator="lessThan">
      <formula>10</formula>
    </cfRule>
  </conditionalFormatting>
  <conditionalFormatting sqref="C63">
    <cfRule type="cellIs" dxfId="0" priority="21" operator="greaterThanOrEqual">
      <formula>D63</formula>
    </cfRule>
  </conditionalFormatting>
  <conditionalFormatting sqref="C65">
    <cfRule type="cellIs" dxfId="0" priority="22" operator="greaterThanOrEqual">
      <formula>D65</formula>
    </cfRule>
  </conditionalFormatting>
  <conditionalFormatting sqref="C66">
    <cfRule type="cellIs" dxfId="1" priority="23" operator="lessThan">
      <formula>10</formula>
    </cfRule>
  </conditionalFormatting>
  <conditionalFormatting sqref="C69">
    <cfRule type="cellIs" dxfId="1" priority="24" operator="lessThan">
      <formula>10</formula>
    </cfRule>
  </conditionalFormatting>
  <conditionalFormatting sqref="C7">
    <cfRule type="cellIs" dxfId="1" priority="4" operator="lessThan">
      <formula>10</formula>
    </cfRule>
  </conditionalFormatting>
  <conditionalFormatting sqref="C72">
    <cfRule type="cellIs" dxfId="0" priority="25" operator="greaterThanOrEqual">
      <formula>D72</formula>
    </cfRule>
  </conditionalFormatting>
  <conditionalFormatting sqref="C73">
    <cfRule type="cellIs" dxfId="1" priority="26" operator="lessThan">
      <formula>10</formula>
    </cfRule>
  </conditionalFormatting>
  <conditionalFormatting sqref="C76">
    <cfRule type="cellIs" dxfId="1" priority="27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Lisez-moi</vt:lpstr>
      <vt:lpstr>L1</vt:lpstr>
      <vt:lpstr>L2</vt:lpstr>
      <vt:lpstr>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2021-11-16T15:36:42Z</dcterms:created>
  <dcterms:modified xsi:type="dcterms:W3CDTF">2021-11-16T15:36:42Z</dcterms:modified>
</cp:coreProperties>
</file>